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kmob-my.sharepoint.com/personal/jens_harald_saeverud_bodo_kommune_no/Documents/Dokumenter/01. Prosjekter/Skole og behovsplan/"/>
    </mc:Choice>
  </mc:AlternateContent>
  <xr:revisionPtr revIDLastSave="5" documentId="8_{B35E2B30-3583-4B40-94A0-9F9FFF1A2C9B}" xr6:coauthVersionLast="47" xr6:coauthVersionMax="47" xr10:uidLastSave="{D9F28C39-786C-4691-B663-EC25E4C85520}"/>
  <bookViews>
    <workbookView xWindow="28680" yWindow="-120" windowWidth="57840" windowHeight="17640" xr2:uid="{9653DD8B-9CA6-44D3-AF15-8E8456F71BC4}"/>
  </bookViews>
  <sheets>
    <sheet name="Vedlegg 1. Grunnlagsdata skole 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28" i="2" l="1"/>
  <c r="AR28" i="2" s="1"/>
  <c r="AA28" i="2"/>
  <c r="T28" i="2"/>
  <c r="W28" i="2" s="1"/>
  <c r="R28" i="2"/>
  <c r="X28" i="2" s="1"/>
  <c r="AN27" i="2"/>
  <c r="AA27" i="2"/>
  <c r="T27" i="2"/>
  <c r="W27" i="2" s="1"/>
  <c r="R27" i="2"/>
  <c r="X27" i="2" s="1"/>
  <c r="AN26" i="2"/>
  <c r="AA26" i="2"/>
  <c r="T26" i="2"/>
  <c r="W26" i="2" s="1"/>
  <c r="R26" i="2"/>
  <c r="X26" i="2" s="1"/>
  <c r="AN25" i="2"/>
  <c r="AA25" i="2"/>
  <c r="T25" i="2"/>
  <c r="W25" i="2" s="1"/>
  <c r="R25" i="2"/>
  <c r="X25" i="2" s="1"/>
  <c r="AM24" i="2"/>
  <c r="AA24" i="2"/>
  <c r="T24" i="2"/>
  <c r="W24" i="2" s="1"/>
  <c r="R24" i="2"/>
  <c r="AR24" i="2" s="1"/>
  <c r="AA23" i="2"/>
  <c r="T23" i="2"/>
  <c r="W23" i="2" s="1"/>
  <c r="R23" i="2"/>
  <c r="AR23" i="2" s="1"/>
  <c r="AR22" i="2"/>
  <c r="AA22" i="2"/>
  <c r="T22" i="2"/>
  <c r="U22" i="2" s="1"/>
  <c r="R22" i="2"/>
  <c r="X22" i="2" s="1"/>
  <c r="AN21" i="2"/>
  <c r="AR21" i="2" s="1"/>
  <c r="AA21" i="2"/>
  <c r="W21" i="2"/>
  <c r="T21" i="2"/>
  <c r="U21" i="2" s="1"/>
  <c r="R21" i="2"/>
  <c r="X21" i="2" s="1"/>
  <c r="AN20" i="2"/>
  <c r="AA20" i="2"/>
  <c r="T20" i="2"/>
  <c r="R20" i="2"/>
  <c r="X20" i="2" s="1"/>
  <c r="AN19" i="2"/>
  <c r="AR19" i="2" s="1"/>
  <c r="AA19" i="2"/>
  <c r="T19" i="2"/>
  <c r="R19" i="2"/>
  <c r="X19" i="2" s="1"/>
  <c r="AN18" i="2"/>
  <c r="AA18" i="2"/>
  <c r="T18" i="2"/>
  <c r="U18" i="2" s="1"/>
  <c r="R18" i="2"/>
  <c r="X18" i="2" s="1"/>
  <c r="AN17" i="2"/>
  <c r="AA17" i="2"/>
  <c r="W17" i="2"/>
  <c r="T17" i="2"/>
  <c r="R17" i="2"/>
  <c r="X17" i="2" s="1"/>
  <c r="AN16" i="2"/>
  <c r="AR16" i="2" s="1"/>
  <c r="AA16" i="2"/>
  <c r="W16" i="2"/>
  <c r="T16" i="2"/>
  <c r="R16" i="2"/>
  <c r="X16" i="2" s="1"/>
  <c r="AN15" i="2"/>
  <c r="AA15" i="2"/>
  <c r="T15" i="2"/>
  <c r="R15" i="2"/>
  <c r="X15" i="2" s="1"/>
  <c r="AN14" i="2"/>
  <c r="AR14" i="2" s="1"/>
  <c r="AA14" i="2"/>
  <c r="T14" i="2"/>
  <c r="U14" i="2" s="1"/>
  <c r="R14" i="2"/>
  <c r="X14" i="2" s="1"/>
  <c r="AN13" i="2"/>
  <c r="AR13" i="2" s="1"/>
  <c r="AA13" i="2"/>
  <c r="T13" i="2"/>
  <c r="W13" i="2" s="1"/>
  <c r="R13" i="2"/>
  <c r="X13" i="2" s="1"/>
  <c r="AN12" i="2"/>
  <c r="AA12" i="2"/>
  <c r="T12" i="2"/>
  <c r="W12" i="2" s="1"/>
  <c r="R12" i="2"/>
  <c r="X12" i="2" s="1"/>
  <c r="AN11" i="2"/>
  <c r="AR11" i="2" s="1"/>
  <c r="AA11" i="2"/>
  <c r="T11" i="2"/>
  <c r="W11" i="2" s="1"/>
  <c r="R11" i="2"/>
  <c r="X11" i="2" s="1"/>
  <c r="AN10" i="2"/>
  <c r="AA10" i="2"/>
  <c r="T10" i="2"/>
  <c r="W10" i="2" s="1"/>
  <c r="R10" i="2"/>
  <c r="X10" i="2" s="1"/>
  <c r="AN9" i="2"/>
  <c r="AR9" i="2" s="1"/>
  <c r="AA9" i="2"/>
  <c r="T9" i="2"/>
  <c r="W9" i="2" s="1"/>
  <c r="R9" i="2"/>
  <c r="X9" i="2" s="1"/>
  <c r="AN8" i="2"/>
  <c r="AR8" i="2" s="1"/>
  <c r="AA8" i="2"/>
  <c r="T8" i="2"/>
  <c r="W8" i="2" s="1"/>
  <c r="R8" i="2"/>
  <c r="X8" i="2" s="1"/>
  <c r="AN7" i="2"/>
  <c r="AR7" i="2" s="1"/>
  <c r="AA7" i="2"/>
  <c r="T7" i="2"/>
  <c r="W7" i="2" s="1"/>
  <c r="R7" i="2"/>
  <c r="X7" i="2" s="1"/>
  <c r="AN6" i="2"/>
  <c r="AR6" i="2" s="1"/>
  <c r="AA6" i="2"/>
  <c r="T6" i="2"/>
  <c r="W6" i="2" s="1"/>
  <c r="R6" i="2"/>
  <c r="X6" i="2" s="1"/>
  <c r="AN5" i="2"/>
  <c r="AA5" i="2"/>
  <c r="T5" i="2"/>
  <c r="W5" i="2" s="1"/>
  <c r="R5" i="2"/>
  <c r="X5" i="2" s="1"/>
  <c r="AF4" i="2"/>
  <c r="AN4" i="2" s="1"/>
  <c r="AR4" i="2" s="1"/>
  <c r="AA4" i="2"/>
  <c r="T4" i="2"/>
  <c r="W4" i="2" s="1"/>
  <c r="R4" i="2"/>
  <c r="X4" i="2" s="1"/>
  <c r="U15" i="2" l="1"/>
  <c r="W18" i="2"/>
  <c r="W15" i="2"/>
  <c r="U20" i="2"/>
  <c r="AR25" i="2"/>
  <c r="AR27" i="2"/>
  <c r="U4" i="2"/>
  <c r="U17" i="2"/>
  <c r="AR18" i="2"/>
  <c r="W20" i="2"/>
  <c r="AR15" i="2"/>
  <c r="W14" i="2"/>
  <c r="U19" i="2"/>
  <c r="AR20" i="2"/>
  <c r="W22" i="2"/>
  <c r="AR10" i="2"/>
  <c r="AR12" i="2"/>
  <c r="U16" i="2"/>
  <c r="AR17" i="2"/>
  <c r="W19" i="2"/>
  <c r="AR26" i="2"/>
  <c r="AR5" i="2"/>
  <c r="U24" i="2"/>
  <c r="U25" i="2"/>
  <c r="U26" i="2"/>
  <c r="U27" i="2"/>
  <c r="U28" i="2"/>
  <c r="U23" i="2"/>
  <c r="U5" i="2"/>
  <c r="U6" i="2"/>
  <c r="U7" i="2"/>
  <c r="U8" i="2"/>
  <c r="U9" i="2"/>
  <c r="U10" i="2"/>
  <c r="U11" i="2"/>
  <c r="U12" i="2"/>
  <c r="U13" i="2"/>
  <c r="X24" i="2"/>
  <c r="X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tc={F1942C82-96A5-466A-9765-D64C5ED11758}</author>
    <author>tc={8F95F941-6A8D-43A8-A5FE-BEF6E4AC9F6B}</author>
  </authors>
  <commentList>
    <comment ref="AF10" authorId="0" shapeId="0" xr:uid="{F1942C82-96A5-466A-9765-D64C5ED11758}">
      <text>
        <t>[Threaded comment]
Your version of Excel allows you to read this threaded comment; however, any edits to it will get removed if the file is opened in a newer version of Excel. Learn more: https://go.microsoft.com/fwlink/?linkid=870924
Comment:
    Støver</t>
      </text>
    </comment>
    <comment ref="AF15" authorId="1" shapeId="0" xr:uid="{8F95F941-6A8D-43A8-A5FE-BEF6E4AC9F6B}">
      <text>
        <t>[Threaded comment]
Your version of Excel allows you to read this threaded comment; however, any edits to it will get removed if the file is opened in a newer version of Excel. Learn more: https://go.microsoft.com/fwlink/?linkid=870924
Comment:
    Inkl. nordstrandahallen</t>
      </text>
    </comment>
  </commentList>
</comments>
</file>

<file path=xl/sharedStrings.xml><?xml version="1.0" encoding="utf-8"?>
<sst xmlns="http://schemas.openxmlformats.org/spreadsheetml/2006/main" count="204" uniqueCount="106">
  <si>
    <t>Demografiutvikling</t>
  </si>
  <si>
    <r>
      <t>Bydel</t>
    </r>
    <r>
      <rPr>
        <sz val="9"/>
        <color rgb="FF000000"/>
        <rFont val="Calibri"/>
        <family val="2"/>
        <scheme val="minor"/>
      </rPr>
      <t> </t>
    </r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</si>
  <si>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</si>
  <si>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</si>
  <si>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</si>
  <si>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</si>
  <si>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</si>
  <si>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</si>
  <si>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</si>
  <si>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</si>
  <si>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</si>
  <si>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</si>
  <si>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Type</t>
  </si>
  <si>
    <r>
      <t>Skole</t>
    </r>
    <r>
      <rPr>
        <sz val="9"/>
        <color rgb="FF000000"/>
        <rFont val="Calibri"/>
        <family val="2"/>
        <scheme val="minor"/>
      </rPr>
      <t> </t>
    </r>
  </si>
  <si>
    <r>
      <t>Skoletype</t>
    </r>
    <r>
      <rPr>
        <sz val="9"/>
        <color rgb="FF000000"/>
        <rFont val="Calibri"/>
        <family val="2"/>
        <scheme val="minor"/>
      </rPr>
      <t> </t>
    </r>
  </si>
  <si>
    <t>Paraleller</t>
  </si>
  <si>
    <t>Eierform</t>
  </si>
  <si>
    <t>Antall elever skoleåret 2021-22</t>
  </si>
  <si>
    <t>Teoretisk max kapasitet</t>
  </si>
  <si>
    <t>Beregnet max kapasitet (85% av teoretisk kapasitet), Fritt skolevalg</t>
  </si>
  <si>
    <t>Ledig kapasitet (automatisk beregnet)</t>
  </si>
  <si>
    <t>Antall årsverk (budsjetttall Ståle)</t>
  </si>
  <si>
    <t>Paralell pr kvm</t>
  </si>
  <si>
    <t>Elev pr. årsverk</t>
  </si>
  <si>
    <t>Antall ansatte (Ståle)</t>
  </si>
  <si>
    <t>Uteareal i mål (Tom Forsmo)</t>
  </si>
  <si>
    <t>Uteareal - Kvm pr elev</t>
  </si>
  <si>
    <t>Byggeår</t>
  </si>
  <si>
    <t>Tilstandsgrad</t>
  </si>
  <si>
    <t>Universiell utformingsgrad</t>
  </si>
  <si>
    <t>Vedlikeholdsår</t>
  </si>
  <si>
    <t>Areal m2</t>
  </si>
  <si>
    <t>Effekt</t>
  </si>
  <si>
    <t>Spesialrom</t>
  </si>
  <si>
    <t>Plassering og tilgjengelighet</t>
  </si>
  <si>
    <t>Brukerfornøydhet</t>
  </si>
  <si>
    <t>Politisk saksbehandler</t>
  </si>
  <si>
    <t>FDV, forsyning og renholds kost pr. kvm. for denne byggtypen fra Norsk prisbok</t>
  </si>
  <si>
    <t>Leiekostnader</t>
  </si>
  <si>
    <t>KVM år kost x areal i mill kr.</t>
  </si>
  <si>
    <t>Faste kost. Administrasjonskost pr elev eller ansatt..</t>
  </si>
  <si>
    <t>Variable kost</t>
  </si>
  <si>
    <t>lønnskost</t>
  </si>
  <si>
    <t>Kostnad pr. elev</t>
  </si>
  <si>
    <t> Tverlandet, Saltstraumen</t>
  </si>
  <si>
    <t>Skole</t>
  </si>
  <si>
    <t>Saltstraumen skole</t>
  </si>
  <si>
    <t>1-10'</t>
  </si>
  <si>
    <t>Eier</t>
  </si>
  <si>
    <t>Tverlandet skole</t>
  </si>
  <si>
    <t>Bodøsjøen-Alstad-Grønnåsen </t>
  </si>
  <si>
    <t>Alstad B </t>
  </si>
  <si>
    <t>1-7`</t>
  </si>
  <si>
    <t>Ny skole under planleggig</t>
  </si>
  <si>
    <t>Bodøsjøen skole </t>
  </si>
  <si>
    <t>2004/2010</t>
  </si>
  <si>
    <t>ikke mottatt</t>
  </si>
  <si>
    <t>Grønnåsen skole </t>
  </si>
  <si>
    <t>1997/2001</t>
  </si>
  <si>
    <t>Alstad U </t>
  </si>
  <si>
    <t>8-10`</t>
  </si>
  <si>
    <t>Hunstad-Mørkved </t>
  </si>
  <si>
    <t>Støver/Mørkvedbukta</t>
  </si>
  <si>
    <t>1976/2021</t>
  </si>
  <si>
    <t>TGIU</t>
  </si>
  <si>
    <t>Ny skole høst 21</t>
  </si>
  <si>
    <t>Mørkvedmarka</t>
  </si>
  <si>
    <t>1986/1993/1994/1995/1997</t>
  </si>
  <si>
    <t>Hunstad B </t>
  </si>
  <si>
    <t>1981/1997</t>
  </si>
  <si>
    <t>Hunstad U </t>
  </si>
  <si>
    <t>1978/2001</t>
  </si>
  <si>
    <t>Kjerringøy</t>
  </si>
  <si>
    <t>Kjerringøy skole </t>
  </si>
  <si>
    <t>1961/1985</t>
  </si>
  <si>
    <t>Nordsida </t>
  </si>
  <si>
    <t>Løpsmarka skole </t>
  </si>
  <si>
    <t>1991/1997/1998/2007</t>
  </si>
  <si>
    <t>Skaug oppvekstsenter </t>
  </si>
  <si>
    <t>Rønvik-Saltvern</t>
  </si>
  <si>
    <t>Rønvik skole</t>
  </si>
  <si>
    <t>1976/2008</t>
  </si>
  <si>
    <t>Saltvern skole </t>
  </si>
  <si>
    <t>1954/1956/1960/1965/1989/2007/2015</t>
  </si>
  <si>
    <t>2022-2025</t>
  </si>
  <si>
    <t>Sentrum</t>
  </si>
  <si>
    <t>Bankgata skole </t>
  </si>
  <si>
    <t>Aspåsen skole </t>
  </si>
  <si>
    <t>Østbyen skole </t>
  </si>
  <si>
    <t>Norges toppidrettsgymnas (NTG) **</t>
  </si>
  <si>
    <t>Leier</t>
  </si>
  <si>
    <t>ukjent</t>
  </si>
  <si>
    <t>-</t>
  </si>
  <si>
    <t>St. Øystein *</t>
  </si>
  <si>
    <t>Alberthaugen skole</t>
  </si>
  <si>
    <t>6-10`</t>
  </si>
  <si>
    <t>1933/1972</t>
  </si>
  <si>
    <t>Skjerstad og Misvær</t>
  </si>
  <si>
    <t>Skjerstad oppvekstsenter</t>
  </si>
  <si>
    <t>1904/1963/1995</t>
  </si>
  <si>
    <t>Misvær oppvekstsenter</t>
  </si>
  <si>
    <t>1964/1987/2006</t>
  </si>
  <si>
    <t>Ikke mottatt</t>
  </si>
  <si>
    <t>Væran</t>
  </si>
  <si>
    <t>Skolen i væran - Landegode</t>
  </si>
  <si>
    <t>Skolen i væran - Helligvær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</si>
</sst>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_-* #,##0_-;\-* #,##0_-;_-* &quot;-&quot;??_-;_-@_-"/>
    <numFmt numFmtId="167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5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5" fontId="4" fillId="0" borderId="1" xfId="1" applyNumberFormat="1" applyFont="1" applyBorder="1" applyAlignment="1">
      <alignment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4" fillId="0" borderId="1" xfId="0" applyFont="1" applyBorder="1"/>
    <xf numFmtId="165" fontId="4" fillId="0" borderId="1" xfId="1" applyNumberFormat="1" applyFont="1" applyBorder="1"/>
    <xf numFmtId="0" fontId="2" fillId="2" borderId="1" xfId="0" applyFont="1" applyFill="1" applyBorder="1" applyAlignment="1">
      <alignment horizontal="center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milla Susann Jelstad" id="{E36849B4-7921-4A0F-AE3C-4F68FE26E25F}" userId="S::camilla.susann.jelstad@bodo.kommune.no::78286e0f-a398-4eb1-ae41-ec67e9cf685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F10" dT="2021-06-22T10:37:19.91" personId="{E36849B4-7921-4A0F-AE3C-4F68FE26E25F}" id="{F1942C82-96A5-466A-9765-D64C5ED11758}">
    <text>Støver</text>
  </threadedComment>
  <threadedComment ref="AF15" dT="2021-06-22T10:34:34.59" personId="{E36849B4-7921-4A0F-AE3C-4F68FE26E25F}" id="{8F95F941-6A8D-43A8-A5FE-BEF6E4AC9F6B}">
    <text>Inkl. nordstrandahallen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859B6-8EFE-4D16-9ED5-54EF2BB87020}">
  <dimension ref="B2:AR28"/>
  <sheetViews>
    <sheetView tabSelected="1" topLeftCell="AH1" zoomScale="70" zoomScaleNormal="70" workbookViewId="0">
      <selection activeCell="AR3" sqref="AR3"/>
    </sheetView>
  </sheetViews>
  <sheetFormatPr defaultColWidth="11.42578125" defaultRowHeight="14.45"/>
  <cols>
    <col min="2" max="2" width="25.85546875" customWidth="1"/>
    <col min="3" max="12" width="9.28515625" customWidth="1"/>
    <col min="13" max="13" width="6.140625" bestFit="1" customWidth="1"/>
    <col min="14" max="14" width="27.7109375" bestFit="1" customWidth="1"/>
    <col min="15" max="15" width="11.140625" bestFit="1" customWidth="1"/>
    <col min="16" max="16" width="10.28515625" bestFit="1" customWidth="1"/>
    <col min="17" max="17" width="9.42578125" bestFit="1" customWidth="1"/>
    <col min="18" max="18" width="13" bestFit="1" customWidth="1"/>
    <col min="19" max="19" width="14.140625" bestFit="1" customWidth="1"/>
    <col min="20" max="20" width="15" bestFit="1" customWidth="1"/>
    <col min="21" max="21" width="12.28515625" bestFit="1" customWidth="1"/>
    <col min="22" max="22" width="14" bestFit="1" customWidth="1"/>
    <col min="23" max="23" width="11.140625" bestFit="1" customWidth="1"/>
    <col min="24" max="24" width="11.28515625" bestFit="1" customWidth="1"/>
    <col min="25" max="25" width="14.140625" bestFit="1" customWidth="1"/>
    <col min="26" max="26" width="14.42578125" customWidth="1"/>
    <col min="27" max="27" width="12.7109375" bestFit="1" customWidth="1"/>
    <col min="28" max="28" width="29.7109375" bestFit="1" customWidth="1"/>
    <col min="29" max="29" width="14.140625" bestFit="1" customWidth="1"/>
    <col min="30" max="37" width="15.140625" customWidth="1"/>
    <col min="38" max="38" width="23.42578125" customWidth="1"/>
    <col min="39" max="40" width="15.140625" customWidth="1"/>
    <col min="41" max="41" width="16.85546875" customWidth="1"/>
    <col min="42" max="44" width="15.140625" customWidth="1"/>
  </cols>
  <sheetData>
    <row r="2" spans="2:44" ht="34.15" customHeight="1">
      <c r="C2" s="24" t="s">
        <v>0</v>
      </c>
      <c r="D2" s="24"/>
      <c r="E2" s="24"/>
      <c r="F2" s="24"/>
      <c r="G2" s="24"/>
      <c r="H2" s="24"/>
      <c r="I2" s="24"/>
      <c r="J2" s="24"/>
      <c r="K2" s="24"/>
      <c r="L2" s="24"/>
    </row>
    <row r="3" spans="2:44" ht="48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3" t="s">
        <v>12</v>
      </c>
      <c r="N3" s="4" t="s">
        <v>13</v>
      </c>
      <c r="O3" s="4" t="s">
        <v>14</v>
      </c>
      <c r="P3" s="4" t="s">
        <v>15</v>
      </c>
      <c r="Q3" s="5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6" t="s">
        <v>23</v>
      </c>
      <c r="Y3" s="4" t="s">
        <v>24</v>
      </c>
      <c r="Z3" s="7" t="s">
        <v>25</v>
      </c>
      <c r="AA3" s="7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7" t="s">
        <v>31</v>
      </c>
      <c r="AG3" s="4" t="s">
        <v>32</v>
      </c>
      <c r="AH3" s="4" t="s">
        <v>33</v>
      </c>
      <c r="AI3" s="4" t="s">
        <v>34</v>
      </c>
      <c r="AJ3" s="4" t="s">
        <v>35</v>
      </c>
      <c r="AK3" s="4" t="s">
        <v>36</v>
      </c>
      <c r="AL3" s="8" t="s">
        <v>37</v>
      </c>
      <c r="AM3" s="8" t="s">
        <v>38</v>
      </c>
      <c r="AN3" s="8" t="s">
        <v>39</v>
      </c>
      <c r="AO3" s="8" t="s">
        <v>40</v>
      </c>
      <c r="AP3" s="8" t="s">
        <v>41</v>
      </c>
      <c r="AQ3" s="8" t="s">
        <v>42</v>
      </c>
      <c r="AR3" s="8" t="s">
        <v>43</v>
      </c>
    </row>
    <row r="4" spans="2:44">
      <c r="B4" s="9" t="s">
        <v>44</v>
      </c>
      <c r="C4" s="9">
        <v>120</v>
      </c>
      <c r="D4" s="10">
        <v>114</v>
      </c>
      <c r="E4" s="10">
        <v>109</v>
      </c>
      <c r="F4" s="10">
        <v>106</v>
      </c>
      <c r="G4" s="10">
        <v>97</v>
      </c>
      <c r="H4" s="10">
        <v>97</v>
      </c>
      <c r="I4" s="10">
        <v>96</v>
      </c>
      <c r="J4" s="10">
        <v>96</v>
      </c>
      <c r="K4" s="10">
        <v>96</v>
      </c>
      <c r="L4" s="10">
        <v>95</v>
      </c>
      <c r="M4" s="9" t="s">
        <v>45</v>
      </c>
      <c r="N4" s="9" t="s">
        <v>46</v>
      </c>
      <c r="O4" s="11" t="s">
        <v>47</v>
      </c>
      <c r="P4" s="12">
        <v>1</v>
      </c>
      <c r="Q4" s="9" t="s">
        <v>48</v>
      </c>
      <c r="R4" s="12">
        <f>C4</f>
        <v>120</v>
      </c>
      <c r="S4" s="12">
        <v>250</v>
      </c>
      <c r="T4" s="13">
        <f>ROUND(S4*85%,0)</f>
        <v>213</v>
      </c>
      <c r="U4" s="12">
        <f>T4-R4</f>
        <v>93</v>
      </c>
      <c r="V4" s="14">
        <v>21.69</v>
      </c>
      <c r="W4" s="15">
        <f>T4/P4</f>
        <v>213</v>
      </c>
      <c r="X4" s="14">
        <f>R4/V4</f>
        <v>5.532503457814661</v>
      </c>
      <c r="Y4" s="12">
        <v>19</v>
      </c>
      <c r="Z4" s="16">
        <v>11.5</v>
      </c>
      <c r="AA4" s="17">
        <f>ROUND((Z4*1000)/S4,0)</f>
        <v>46</v>
      </c>
      <c r="AB4" s="12">
        <v>1988</v>
      </c>
      <c r="AC4" s="18">
        <v>1.2</v>
      </c>
      <c r="AD4" s="18">
        <v>2</v>
      </c>
      <c r="AE4" s="12">
        <v>2022</v>
      </c>
      <c r="AF4" s="12">
        <f>1306+1553</f>
        <v>2859</v>
      </c>
      <c r="AG4" s="12">
        <v>3</v>
      </c>
      <c r="AH4" s="12">
        <v>2</v>
      </c>
      <c r="AI4" s="12">
        <v>3</v>
      </c>
      <c r="AJ4" s="12">
        <v>3</v>
      </c>
      <c r="AK4" s="12"/>
      <c r="AL4" s="12">
        <v>719</v>
      </c>
      <c r="AM4" s="12"/>
      <c r="AN4" s="19">
        <f>AF4*AL4/1000000</f>
        <v>2.0556209999999999</v>
      </c>
      <c r="AO4" s="22"/>
      <c r="AP4" s="22">
        <v>761354</v>
      </c>
      <c r="AQ4" s="22">
        <v>14746154</v>
      </c>
      <c r="AR4" s="23">
        <f>(AP4+AQ4+AN4*1000000)/R4</f>
        <v>146359.40833333333</v>
      </c>
    </row>
    <row r="5" spans="2:44">
      <c r="B5" s="9" t="s">
        <v>44</v>
      </c>
      <c r="C5" s="9">
        <v>582</v>
      </c>
      <c r="D5" s="10">
        <v>589</v>
      </c>
      <c r="E5" s="10">
        <v>591</v>
      </c>
      <c r="F5" s="10">
        <v>580</v>
      </c>
      <c r="G5" s="10">
        <v>579</v>
      </c>
      <c r="H5" s="10">
        <v>564</v>
      </c>
      <c r="I5" s="10">
        <v>543</v>
      </c>
      <c r="J5" s="10">
        <v>528</v>
      </c>
      <c r="K5" s="10">
        <v>528</v>
      </c>
      <c r="L5" s="10">
        <v>517</v>
      </c>
      <c r="M5" s="9" t="s">
        <v>45</v>
      </c>
      <c r="N5" s="9" t="s">
        <v>49</v>
      </c>
      <c r="O5" s="11" t="s">
        <v>47</v>
      </c>
      <c r="P5" s="12">
        <v>3</v>
      </c>
      <c r="Q5" s="9" t="s">
        <v>48</v>
      </c>
      <c r="R5" s="12">
        <f>C5</f>
        <v>582</v>
      </c>
      <c r="S5" s="12">
        <v>750</v>
      </c>
      <c r="T5" s="13">
        <f>ROUND(S5*85%,0)</f>
        <v>638</v>
      </c>
      <c r="U5" s="12">
        <f>T5-R5</f>
        <v>56</v>
      </c>
      <c r="V5" s="14">
        <v>71.52</v>
      </c>
      <c r="W5" s="15">
        <f>T5/P5</f>
        <v>212.66666666666666</v>
      </c>
      <c r="X5" s="14">
        <f>R5/V5</f>
        <v>8.1375838926174495</v>
      </c>
      <c r="Y5" s="12">
        <v>74</v>
      </c>
      <c r="Z5" s="20">
        <v>21</v>
      </c>
      <c r="AA5" s="17">
        <f>ROUND((Z5*1000)/S5,0)</f>
        <v>28</v>
      </c>
      <c r="AB5" s="17">
        <v>2019</v>
      </c>
      <c r="AC5" s="18">
        <v>0.01</v>
      </c>
      <c r="AD5" s="18">
        <v>0.28999999999999998</v>
      </c>
      <c r="AE5" s="12">
        <v>2028</v>
      </c>
      <c r="AF5" s="12">
        <v>10210</v>
      </c>
      <c r="AG5" s="12">
        <v>4</v>
      </c>
      <c r="AH5" s="12">
        <v>4</v>
      </c>
      <c r="AI5" s="12">
        <v>3</v>
      </c>
      <c r="AJ5" s="12">
        <v>4</v>
      </c>
      <c r="AK5" s="12"/>
      <c r="AL5" s="12">
        <v>654</v>
      </c>
      <c r="AM5" s="12"/>
      <c r="AN5" s="19">
        <f>AF5*AL5/1000000</f>
        <v>6.6773400000000001</v>
      </c>
      <c r="AO5" s="22"/>
      <c r="AP5" s="22">
        <v>2583831</v>
      </c>
      <c r="AQ5" s="22">
        <v>48039168</v>
      </c>
      <c r="AR5" s="23">
        <f>(AP5+AQ5+AN5*1000000)/R5</f>
        <v>98454.190721649487</v>
      </c>
    </row>
    <row r="6" spans="2:44" ht="24">
      <c r="B6" s="9" t="s">
        <v>50</v>
      </c>
      <c r="C6" s="9">
        <v>318</v>
      </c>
      <c r="D6" s="10">
        <v>307</v>
      </c>
      <c r="E6" s="10">
        <v>281</v>
      </c>
      <c r="F6" s="10">
        <v>265</v>
      </c>
      <c r="G6" s="10">
        <v>240</v>
      </c>
      <c r="H6" s="10">
        <v>236</v>
      </c>
      <c r="I6" s="10">
        <v>228</v>
      </c>
      <c r="J6" s="10">
        <v>220</v>
      </c>
      <c r="K6" s="10">
        <v>216</v>
      </c>
      <c r="L6" s="10">
        <v>224</v>
      </c>
      <c r="M6" s="9" t="s">
        <v>45</v>
      </c>
      <c r="N6" s="9" t="s">
        <v>51</v>
      </c>
      <c r="O6" s="11" t="s">
        <v>52</v>
      </c>
      <c r="P6" s="12">
        <v>2</v>
      </c>
      <c r="Q6" s="9" t="s">
        <v>48</v>
      </c>
      <c r="R6" s="12">
        <f>C6</f>
        <v>318</v>
      </c>
      <c r="S6" s="12">
        <v>425</v>
      </c>
      <c r="T6" s="13">
        <f>ROUND(S6*85%,0)</f>
        <v>361</v>
      </c>
      <c r="U6" s="12">
        <f>T6-R6</f>
        <v>43</v>
      </c>
      <c r="V6" s="14">
        <v>39.71</v>
      </c>
      <c r="W6" s="15">
        <f>T6/P6</f>
        <v>180.5</v>
      </c>
      <c r="X6" s="14">
        <f>R6/V6</f>
        <v>8.0080584235708887</v>
      </c>
      <c r="Y6" s="12">
        <v>41</v>
      </c>
      <c r="Z6" s="16">
        <v>7.4</v>
      </c>
      <c r="AA6" s="17">
        <f>ROUND((Z6*1000)/S6,0)</f>
        <v>17</v>
      </c>
      <c r="AB6" s="17">
        <v>1970</v>
      </c>
      <c r="AC6" s="18">
        <v>1.21</v>
      </c>
      <c r="AD6" s="18">
        <v>2.29</v>
      </c>
      <c r="AE6" s="12">
        <v>2023</v>
      </c>
      <c r="AF6" s="12">
        <v>3067</v>
      </c>
      <c r="AG6" s="12"/>
      <c r="AH6" s="12"/>
      <c r="AI6" s="12"/>
      <c r="AJ6" s="12" t="s">
        <v>53</v>
      </c>
      <c r="AK6" s="12">
        <v>2022</v>
      </c>
      <c r="AL6" s="12">
        <v>669</v>
      </c>
      <c r="AM6" s="12"/>
      <c r="AN6" s="19">
        <f>AF6*AL6/1000000</f>
        <v>2.0518230000000002</v>
      </c>
      <c r="AO6" s="22"/>
      <c r="AP6" s="22">
        <v>1263916</v>
      </c>
      <c r="AQ6" s="22">
        <v>28208561</v>
      </c>
      <c r="AR6" s="23">
        <f>(AP6+AQ6+AN6*1000000)/R6</f>
        <v>99133.018867924533</v>
      </c>
    </row>
    <row r="7" spans="2:44">
      <c r="B7" s="9" t="s">
        <v>50</v>
      </c>
      <c r="C7" s="9">
        <v>333</v>
      </c>
      <c r="D7" s="10">
        <v>331</v>
      </c>
      <c r="E7" s="10">
        <v>337</v>
      </c>
      <c r="F7" s="10">
        <v>329</v>
      </c>
      <c r="G7" s="10">
        <v>321</v>
      </c>
      <c r="H7" s="10">
        <v>321</v>
      </c>
      <c r="I7" s="10">
        <v>320</v>
      </c>
      <c r="J7" s="10">
        <v>327</v>
      </c>
      <c r="K7" s="10">
        <v>344</v>
      </c>
      <c r="L7" s="10">
        <v>358</v>
      </c>
      <c r="M7" s="9" t="s">
        <v>45</v>
      </c>
      <c r="N7" s="9" t="s">
        <v>54</v>
      </c>
      <c r="O7" s="11" t="s">
        <v>47</v>
      </c>
      <c r="P7" s="12">
        <v>2</v>
      </c>
      <c r="Q7" s="9" t="s">
        <v>48</v>
      </c>
      <c r="R7" s="12">
        <f>C7</f>
        <v>333</v>
      </c>
      <c r="S7" s="12">
        <v>420</v>
      </c>
      <c r="T7" s="13">
        <f>ROUND(S7*85%,0)</f>
        <v>357</v>
      </c>
      <c r="U7" s="12">
        <f>T7-R7</f>
        <v>24</v>
      </c>
      <c r="V7" s="14">
        <v>41.4</v>
      </c>
      <c r="W7" s="15">
        <f>T7/P7</f>
        <v>178.5</v>
      </c>
      <c r="X7" s="14">
        <f>R7/V7</f>
        <v>8.0434782608695663</v>
      </c>
      <c r="Y7" s="12">
        <v>42</v>
      </c>
      <c r="Z7" s="16">
        <v>12.4</v>
      </c>
      <c r="AA7" s="17">
        <f>ROUND((Z7*1000)/S7,0)</f>
        <v>30</v>
      </c>
      <c r="AB7" s="17" t="s">
        <v>55</v>
      </c>
      <c r="AC7" s="18">
        <v>1.1499999999999999</v>
      </c>
      <c r="AD7" s="18">
        <v>1.71</v>
      </c>
      <c r="AE7" s="12">
        <v>2028</v>
      </c>
      <c r="AF7" s="12">
        <v>4294</v>
      </c>
      <c r="AG7" s="12"/>
      <c r="AH7" s="12"/>
      <c r="AI7" s="12"/>
      <c r="AJ7" s="12" t="s">
        <v>56</v>
      </c>
      <c r="AK7" s="12"/>
      <c r="AL7" s="12">
        <v>654</v>
      </c>
      <c r="AM7" s="12"/>
      <c r="AN7" s="19">
        <f>AF7*AL7/1000000</f>
        <v>2.8082760000000002</v>
      </c>
      <c r="AO7" s="22"/>
      <c r="AP7" s="22">
        <v>1277003</v>
      </c>
      <c r="AQ7" s="22">
        <v>29647451</v>
      </c>
      <c r="AR7" s="23">
        <f>(AP7+AQ7+AN7*1000000)/R7</f>
        <v>101299.48948948948</v>
      </c>
    </row>
    <row r="8" spans="2:44">
      <c r="B8" s="9" t="s">
        <v>50</v>
      </c>
      <c r="C8" s="9">
        <v>386</v>
      </c>
      <c r="D8" s="10">
        <v>396</v>
      </c>
      <c r="E8" s="10">
        <v>402</v>
      </c>
      <c r="F8" s="10">
        <v>411</v>
      </c>
      <c r="G8" s="10">
        <v>401</v>
      </c>
      <c r="H8" s="10">
        <v>388</v>
      </c>
      <c r="I8" s="10">
        <v>379</v>
      </c>
      <c r="J8" s="10">
        <v>372</v>
      </c>
      <c r="K8" s="10">
        <v>358</v>
      </c>
      <c r="L8" s="10">
        <v>362</v>
      </c>
      <c r="M8" s="9" t="s">
        <v>45</v>
      </c>
      <c r="N8" s="9" t="s">
        <v>57</v>
      </c>
      <c r="O8" s="12" t="s">
        <v>52</v>
      </c>
      <c r="P8" s="12">
        <v>3</v>
      </c>
      <c r="Q8" s="9" t="s">
        <v>48</v>
      </c>
      <c r="R8" s="12">
        <f>C8</f>
        <v>386</v>
      </c>
      <c r="S8" s="12">
        <v>475</v>
      </c>
      <c r="T8" s="13">
        <f>ROUND(S8*85%,0)</f>
        <v>404</v>
      </c>
      <c r="U8" s="12">
        <f>T8-R8</f>
        <v>18</v>
      </c>
      <c r="V8" s="14">
        <v>48.17</v>
      </c>
      <c r="W8" s="15">
        <f>T8/P8</f>
        <v>134.66666666666666</v>
      </c>
      <c r="X8" s="14">
        <f>R8/V8</f>
        <v>8.0132862777662446</v>
      </c>
      <c r="Y8" s="12">
        <v>49</v>
      </c>
      <c r="Z8" s="16">
        <v>16.25</v>
      </c>
      <c r="AA8" s="17">
        <f>ROUND((Z8*1000)/S8,0)</f>
        <v>34</v>
      </c>
      <c r="AB8" s="17" t="s">
        <v>58</v>
      </c>
      <c r="AC8" s="18">
        <v>1.06</v>
      </c>
      <c r="AD8" s="18">
        <v>1.1399999999999999</v>
      </c>
      <c r="AE8" s="12">
        <v>2023</v>
      </c>
      <c r="AF8" s="12">
        <v>4536</v>
      </c>
      <c r="AG8" s="12">
        <v>4</v>
      </c>
      <c r="AH8" s="12">
        <v>4</v>
      </c>
      <c r="AI8" s="12">
        <v>3</v>
      </c>
      <c r="AJ8" s="12">
        <v>4</v>
      </c>
      <c r="AK8" s="12"/>
      <c r="AL8" s="12">
        <v>638</v>
      </c>
      <c r="AM8" s="12"/>
      <c r="AN8" s="19">
        <f>AF8*AL8/1000000</f>
        <v>2.8939680000000001</v>
      </c>
      <c r="AO8" s="22"/>
      <c r="AP8" s="22">
        <v>1588863</v>
      </c>
      <c r="AQ8" s="22">
        <v>32185595</v>
      </c>
      <c r="AR8" s="23">
        <f>(AP8+AQ8+AN8*1000000)/R8</f>
        <v>94995.92227979275</v>
      </c>
    </row>
    <row r="9" spans="2:44">
      <c r="B9" s="9" t="s">
        <v>50</v>
      </c>
      <c r="C9" s="9">
        <v>290</v>
      </c>
      <c r="D9" s="10">
        <v>295</v>
      </c>
      <c r="E9" s="10">
        <v>277</v>
      </c>
      <c r="F9" s="10">
        <v>274</v>
      </c>
      <c r="G9" s="10">
        <v>279</v>
      </c>
      <c r="H9" s="10">
        <v>287</v>
      </c>
      <c r="I9" s="10">
        <v>290</v>
      </c>
      <c r="J9" s="10">
        <v>283</v>
      </c>
      <c r="K9" s="10">
        <v>285</v>
      </c>
      <c r="L9" s="10">
        <v>256</v>
      </c>
      <c r="M9" s="9" t="s">
        <v>45</v>
      </c>
      <c r="N9" s="9" t="s">
        <v>59</v>
      </c>
      <c r="O9" s="12" t="s">
        <v>60</v>
      </c>
      <c r="P9" s="12">
        <v>4</v>
      </c>
      <c r="Q9" s="9" t="s">
        <v>48</v>
      </c>
      <c r="R9" s="12">
        <f>C9</f>
        <v>290</v>
      </c>
      <c r="S9" s="12">
        <v>361</v>
      </c>
      <c r="T9" s="13">
        <f>ROUND(S9*85%,0)</f>
        <v>307</v>
      </c>
      <c r="U9" s="12">
        <f>T9-R9</f>
        <v>17</v>
      </c>
      <c r="V9" s="14">
        <v>32.86</v>
      </c>
      <c r="W9" s="15">
        <f>T9/P9</f>
        <v>76.75</v>
      </c>
      <c r="X9" s="14">
        <f>R9/V9</f>
        <v>8.8253195374315272</v>
      </c>
      <c r="Y9" s="12">
        <v>36</v>
      </c>
      <c r="Z9" s="16">
        <v>11.5</v>
      </c>
      <c r="AA9" s="17">
        <f>ROUND((Z9*1000)/S9,0)</f>
        <v>32</v>
      </c>
      <c r="AB9" s="17">
        <v>1969</v>
      </c>
      <c r="AC9" s="18">
        <v>0.97</v>
      </c>
      <c r="AD9" s="18">
        <v>2.29</v>
      </c>
      <c r="AE9" s="12">
        <v>2026</v>
      </c>
      <c r="AF9" s="12">
        <v>7030</v>
      </c>
      <c r="AG9" s="12">
        <v>3</v>
      </c>
      <c r="AH9" s="12">
        <v>3</v>
      </c>
      <c r="AI9" s="12">
        <v>3</v>
      </c>
      <c r="AJ9" s="12">
        <v>3</v>
      </c>
      <c r="AK9" s="12"/>
      <c r="AL9" s="12">
        <v>719</v>
      </c>
      <c r="AM9" s="12"/>
      <c r="AN9" s="19">
        <f>AF9*AL9/1000000</f>
        <v>5.05457</v>
      </c>
      <c r="AO9" s="22"/>
      <c r="AP9" s="22">
        <v>1018274</v>
      </c>
      <c r="AQ9" s="22">
        <v>24962080</v>
      </c>
      <c r="AR9" s="23">
        <f>(AP9+AQ9+AN9*1000000)/R9</f>
        <v>107016.97931034483</v>
      </c>
    </row>
    <row r="10" spans="2:44">
      <c r="B10" s="9" t="s">
        <v>61</v>
      </c>
      <c r="C10" s="9">
        <v>217</v>
      </c>
      <c r="D10" s="10">
        <v>213</v>
      </c>
      <c r="E10" s="10">
        <v>224</v>
      </c>
      <c r="F10" s="10">
        <v>223</v>
      </c>
      <c r="G10" s="10">
        <v>215</v>
      </c>
      <c r="H10" s="10">
        <v>214</v>
      </c>
      <c r="I10" s="10">
        <v>221</v>
      </c>
      <c r="J10" s="10">
        <v>226</v>
      </c>
      <c r="K10" s="10">
        <v>240</v>
      </c>
      <c r="L10" s="10">
        <v>244</v>
      </c>
      <c r="M10" s="9" t="s">
        <v>45</v>
      </c>
      <c r="N10" s="9" t="s">
        <v>62</v>
      </c>
      <c r="O10" s="12" t="s">
        <v>52</v>
      </c>
      <c r="P10" s="12">
        <v>2</v>
      </c>
      <c r="Q10" s="9" t="s">
        <v>48</v>
      </c>
      <c r="R10" s="12">
        <f>C10</f>
        <v>217</v>
      </c>
      <c r="S10" s="12">
        <v>400</v>
      </c>
      <c r="T10" s="13">
        <f>ROUND(S10*85%,0)</f>
        <v>340</v>
      </c>
      <c r="U10" s="12">
        <f>T10-R10</f>
        <v>123</v>
      </c>
      <c r="V10" s="14">
        <v>28.92</v>
      </c>
      <c r="W10" s="15">
        <f>T10/P10</f>
        <v>170</v>
      </c>
      <c r="X10" s="14">
        <f>R10/V10</f>
        <v>7.5034578146611342</v>
      </c>
      <c r="Y10" s="12">
        <v>30</v>
      </c>
      <c r="Z10" s="20">
        <v>12</v>
      </c>
      <c r="AA10" s="17">
        <f>ROUND((Z10*1000)/S10,0)</f>
        <v>30</v>
      </c>
      <c r="AB10" s="17" t="s">
        <v>63</v>
      </c>
      <c r="AC10" s="18" t="s">
        <v>64</v>
      </c>
      <c r="AD10" s="18" t="s">
        <v>64</v>
      </c>
      <c r="AE10" s="12">
        <v>2029</v>
      </c>
      <c r="AF10" s="12">
        <v>2758</v>
      </c>
      <c r="AG10" s="12"/>
      <c r="AH10" s="12"/>
      <c r="AI10" s="12"/>
      <c r="AJ10" s="12" t="s">
        <v>65</v>
      </c>
      <c r="AK10" s="12"/>
      <c r="AL10" s="12">
        <v>639</v>
      </c>
      <c r="AM10" s="12"/>
      <c r="AN10" s="19">
        <f>AF10*AL10/1000000</f>
        <v>1.762362</v>
      </c>
      <c r="AO10" s="22"/>
      <c r="AP10" s="22">
        <v>1567544</v>
      </c>
      <c r="AQ10" s="22">
        <v>20227865</v>
      </c>
      <c r="AR10" s="23">
        <f>(AP10+AQ10+AN10*1000000)/R10</f>
        <v>108561.15668202765</v>
      </c>
    </row>
    <row r="11" spans="2:44">
      <c r="B11" s="9" t="s">
        <v>61</v>
      </c>
      <c r="C11" s="9">
        <v>442</v>
      </c>
      <c r="D11" s="10">
        <v>438</v>
      </c>
      <c r="E11" s="10">
        <v>444</v>
      </c>
      <c r="F11" s="10">
        <v>448</v>
      </c>
      <c r="G11" s="10">
        <v>437</v>
      </c>
      <c r="H11" s="10">
        <v>422</v>
      </c>
      <c r="I11" s="10">
        <v>413</v>
      </c>
      <c r="J11" s="10">
        <v>414</v>
      </c>
      <c r="K11" s="10">
        <v>400</v>
      </c>
      <c r="L11" s="10">
        <v>388</v>
      </c>
      <c r="M11" s="9" t="s">
        <v>45</v>
      </c>
      <c r="N11" s="9" t="s">
        <v>66</v>
      </c>
      <c r="O11" s="12" t="s">
        <v>52</v>
      </c>
      <c r="P11" s="12">
        <v>3</v>
      </c>
      <c r="Q11" s="9" t="s">
        <v>48</v>
      </c>
      <c r="R11" s="12">
        <f>C11</f>
        <v>442</v>
      </c>
      <c r="S11" s="12">
        <v>575</v>
      </c>
      <c r="T11" s="13">
        <f>ROUND(S11*85%,0)</f>
        <v>489</v>
      </c>
      <c r="U11" s="12">
        <f>T11-R11</f>
        <v>47</v>
      </c>
      <c r="V11" s="14">
        <v>59.31</v>
      </c>
      <c r="W11" s="15">
        <f>T11/P11</f>
        <v>163</v>
      </c>
      <c r="X11" s="14">
        <f>R11/V11</f>
        <v>7.4523689091215646</v>
      </c>
      <c r="Y11" s="12">
        <v>57</v>
      </c>
      <c r="Z11" s="20">
        <v>21</v>
      </c>
      <c r="AA11" s="17">
        <f>ROUND((Z11*1000)/S11,0)</f>
        <v>37</v>
      </c>
      <c r="AB11" s="17" t="s">
        <v>67</v>
      </c>
      <c r="AC11" s="18">
        <v>1.29</v>
      </c>
      <c r="AD11" s="18">
        <v>2.57</v>
      </c>
      <c r="AE11" s="12">
        <v>2022</v>
      </c>
      <c r="AF11" s="12">
        <v>6796</v>
      </c>
      <c r="AG11" s="12">
        <v>3</v>
      </c>
      <c r="AH11" s="12">
        <v>3</v>
      </c>
      <c r="AI11" s="12">
        <v>2</v>
      </c>
      <c r="AJ11" s="12">
        <v>3</v>
      </c>
      <c r="AK11" s="12"/>
      <c r="AL11" s="12">
        <v>638</v>
      </c>
      <c r="AM11" s="12"/>
      <c r="AN11" s="19">
        <f>AF11*AL11/1000000</f>
        <v>4.3358480000000004</v>
      </c>
      <c r="AO11" s="22"/>
      <c r="AP11" s="22">
        <v>2205993</v>
      </c>
      <c r="AQ11" s="22">
        <v>40330669</v>
      </c>
      <c r="AR11" s="23">
        <f>(AP11+AQ11+AN11*1000000)/R11</f>
        <v>106046.40271493213</v>
      </c>
    </row>
    <row r="12" spans="2:44">
      <c r="B12" s="9" t="s">
        <v>61</v>
      </c>
      <c r="C12" s="9">
        <v>306</v>
      </c>
      <c r="D12" s="10">
        <v>281</v>
      </c>
      <c r="E12" s="10">
        <v>272</v>
      </c>
      <c r="F12" s="10">
        <v>253</v>
      </c>
      <c r="G12" s="10">
        <v>246</v>
      </c>
      <c r="H12" s="10">
        <v>231</v>
      </c>
      <c r="I12" s="10">
        <v>218</v>
      </c>
      <c r="J12" s="10">
        <v>203</v>
      </c>
      <c r="K12" s="10">
        <v>189</v>
      </c>
      <c r="L12" s="10">
        <v>178</v>
      </c>
      <c r="M12" s="9" t="s">
        <v>45</v>
      </c>
      <c r="N12" s="9" t="s">
        <v>68</v>
      </c>
      <c r="O12" s="12" t="s">
        <v>52</v>
      </c>
      <c r="P12" s="12">
        <v>2</v>
      </c>
      <c r="Q12" s="9" t="s">
        <v>48</v>
      </c>
      <c r="R12" s="12">
        <f>C12</f>
        <v>306</v>
      </c>
      <c r="S12" s="12">
        <v>350</v>
      </c>
      <c r="T12" s="13">
        <f>ROUND(S12*85%,0)</f>
        <v>298</v>
      </c>
      <c r="U12" s="12">
        <f>T12-R12</f>
        <v>-8</v>
      </c>
      <c r="V12" s="14">
        <v>35.880000000000003</v>
      </c>
      <c r="W12" s="15">
        <f>T12/P12</f>
        <v>149</v>
      </c>
      <c r="X12" s="14">
        <f>R12/V12</f>
        <v>8.5284280936454842</v>
      </c>
      <c r="Y12" s="12">
        <v>39</v>
      </c>
      <c r="Z12" s="20">
        <v>8</v>
      </c>
      <c r="AA12" s="17">
        <f>ROUND((Z12*1000)/S12,0)</f>
        <v>23</v>
      </c>
      <c r="AB12" s="17" t="s">
        <v>69</v>
      </c>
      <c r="AC12" s="18">
        <v>1.1399999999999999</v>
      </c>
      <c r="AD12" s="18">
        <v>1.86</v>
      </c>
      <c r="AE12" s="12">
        <v>2024</v>
      </c>
      <c r="AF12" s="12">
        <v>4250</v>
      </c>
      <c r="AG12" s="12">
        <v>3</v>
      </c>
      <c r="AH12" s="12">
        <v>3</v>
      </c>
      <c r="AI12" s="12">
        <v>3</v>
      </c>
      <c r="AJ12" s="12">
        <v>3</v>
      </c>
      <c r="AK12" s="12"/>
      <c r="AL12" s="12">
        <v>719</v>
      </c>
      <c r="AM12" s="12"/>
      <c r="AN12" s="19">
        <f>AF12*AL12/1000000</f>
        <v>3.0557500000000002</v>
      </c>
      <c r="AO12" s="22"/>
      <c r="AP12" s="22">
        <v>1259586</v>
      </c>
      <c r="AQ12" s="22">
        <v>25026176</v>
      </c>
      <c r="AR12" s="23">
        <f>(AP12+AQ12+AN12*1000000)/R12</f>
        <v>95887.294117647063</v>
      </c>
    </row>
    <row r="13" spans="2:44">
      <c r="B13" s="9" t="s">
        <v>61</v>
      </c>
      <c r="C13" s="9">
        <v>375</v>
      </c>
      <c r="D13" s="10">
        <v>413</v>
      </c>
      <c r="E13" s="10">
        <v>427</v>
      </c>
      <c r="F13" s="10">
        <v>406</v>
      </c>
      <c r="G13" s="10">
        <v>374</v>
      </c>
      <c r="H13" s="10">
        <v>390</v>
      </c>
      <c r="I13" s="10">
        <v>391</v>
      </c>
      <c r="J13" s="10">
        <v>384</v>
      </c>
      <c r="K13" s="10">
        <v>371</v>
      </c>
      <c r="L13" s="10">
        <v>378</v>
      </c>
      <c r="M13" s="9" t="s">
        <v>45</v>
      </c>
      <c r="N13" s="9" t="s">
        <v>70</v>
      </c>
      <c r="O13" s="12" t="s">
        <v>60</v>
      </c>
      <c r="P13" s="12">
        <v>5</v>
      </c>
      <c r="Q13" s="9" t="s">
        <v>48</v>
      </c>
      <c r="R13" s="12">
        <f>C13</f>
        <v>375</v>
      </c>
      <c r="S13" s="12">
        <v>390</v>
      </c>
      <c r="T13" s="13">
        <f>ROUND(S13*85%,0)</f>
        <v>332</v>
      </c>
      <c r="U13" s="12">
        <f>T13-R13</f>
        <v>-43</v>
      </c>
      <c r="V13" s="14">
        <v>43.47</v>
      </c>
      <c r="W13" s="15">
        <f>T13/P13</f>
        <v>66.400000000000006</v>
      </c>
      <c r="X13" s="14">
        <f>R13/V13</f>
        <v>8.6266390614216704</v>
      </c>
      <c r="Y13" s="12">
        <v>47</v>
      </c>
      <c r="Z13" s="20">
        <v>8</v>
      </c>
      <c r="AA13" s="17">
        <f>ROUND((Z13*1000)/S13,0)</f>
        <v>21</v>
      </c>
      <c r="AB13" s="17" t="s">
        <v>71</v>
      </c>
      <c r="AC13" s="18">
        <v>1</v>
      </c>
      <c r="AD13" s="18">
        <v>1.86</v>
      </c>
      <c r="AE13" s="12">
        <v>2027</v>
      </c>
      <c r="AF13" s="12">
        <v>10929</v>
      </c>
      <c r="AG13" s="12">
        <v>2</v>
      </c>
      <c r="AH13" s="12">
        <v>3</v>
      </c>
      <c r="AI13" s="12">
        <v>3</v>
      </c>
      <c r="AJ13" s="12">
        <v>2.5</v>
      </c>
      <c r="AK13" s="12"/>
      <c r="AL13" s="12">
        <v>719</v>
      </c>
      <c r="AM13" s="12"/>
      <c r="AN13" s="19">
        <f>AF13*AL13/1000000</f>
        <v>7.8579509999999999</v>
      </c>
      <c r="AO13" s="22"/>
      <c r="AP13" s="22">
        <v>1290046</v>
      </c>
      <c r="AQ13" s="22">
        <v>31450957</v>
      </c>
      <c r="AR13" s="23">
        <f>(AP13+AQ13+AN13*1000000)/R13</f>
        <v>108263.87733333334</v>
      </c>
    </row>
    <row r="14" spans="2:44">
      <c r="B14" s="9" t="s">
        <v>72</v>
      </c>
      <c r="C14" s="9">
        <v>39</v>
      </c>
      <c r="D14" s="10">
        <v>35</v>
      </c>
      <c r="E14" s="10">
        <v>28</v>
      </c>
      <c r="F14" s="10">
        <v>26</v>
      </c>
      <c r="G14" s="10">
        <v>26</v>
      </c>
      <c r="H14" s="10">
        <v>25</v>
      </c>
      <c r="I14" s="10">
        <v>22</v>
      </c>
      <c r="J14" s="10">
        <v>23</v>
      </c>
      <c r="K14" s="10">
        <v>23</v>
      </c>
      <c r="L14" s="10">
        <v>23</v>
      </c>
      <c r="M14" s="9" t="s">
        <v>45</v>
      </c>
      <c r="N14" s="9" t="s">
        <v>73</v>
      </c>
      <c r="O14" s="11" t="s">
        <v>47</v>
      </c>
      <c r="P14" s="12">
        <v>1</v>
      </c>
      <c r="Q14" s="9" t="s">
        <v>48</v>
      </c>
      <c r="R14" s="12">
        <f>C14</f>
        <v>39</v>
      </c>
      <c r="S14" s="12">
        <v>70</v>
      </c>
      <c r="T14" s="13">
        <f>ROUND(S14*85%,0)</f>
        <v>60</v>
      </c>
      <c r="U14" s="12">
        <f>T14-R14</f>
        <v>21</v>
      </c>
      <c r="V14" s="14">
        <v>15.62</v>
      </c>
      <c r="W14" s="15">
        <f>T14/P14</f>
        <v>60</v>
      </c>
      <c r="X14" s="14">
        <f>R14/V14</f>
        <v>2.4967989756722151</v>
      </c>
      <c r="Y14" s="12">
        <v>13</v>
      </c>
      <c r="Z14" s="21">
        <v>8.1999999999999993</v>
      </c>
      <c r="AA14" s="17">
        <f>ROUND((Z14*1000)/S14,0)</f>
        <v>117</v>
      </c>
      <c r="AB14" s="17" t="s">
        <v>74</v>
      </c>
      <c r="AC14" s="18">
        <v>0.95</v>
      </c>
      <c r="AD14" s="18">
        <v>2</v>
      </c>
      <c r="AE14" s="12">
        <v>2028</v>
      </c>
      <c r="AF14" s="12">
        <v>1631</v>
      </c>
      <c r="AG14" s="12">
        <v>3</v>
      </c>
      <c r="AH14" s="12">
        <v>1</v>
      </c>
      <c r="AI14" s="12">
        <v>3</v>
      </c>
      <c r="AJ14" s="12">
        <v>2</v>
      </c>
      <c r="AK14" s="12"/>
      <c r="AL14" s="12">
        <v>719</v>
      </c>
      <c r="AM14" s="12"/>
      <c r="AN14" s="19">
        <f>AF14*AL14/1000000</f>
        <v>1.1726890000000001</v>
      </c>
      <c r="AO14" s="22"/>
      <c r="AP14" s="22">
        <v>496453</v>
      </c>
      <c r="AQ14" s="22">
        <v>9613896</v>
      </c>
      <c r="AR14" s="23">
        <f>(AP14+AQ14+AN14*1000000)/R14</f>
        <v>289308.66666666669</v>
      </c>
    </row>
    <row r="15" spans="2:44">
      <c r="B15" s="9" t="s">
        <v>75</v>
      </c>
      <c r="C15" s="9">
        <v>338</v>
      </c>
      <c r="D15" s="10">
        <v>335</v>
      </c>
      <c r="E15" s="10">
        <v>316</v>
      </c>
      <c r="F15" s="10">
        <v>301</v>
      </c>
      <c r="G15" s="10">
        <v>304</v>
      </c>
      <c r="H15" s="10">
        <v>305</v>
      </c>
      <c r="I15" s="10">
        <v>316</v>
      </c>
      <c r="J15" s="10">
        <v>317</v>
      </c>
      <c r="K15" s="10">
        <v>322</v>
      </c>
      <c r="L15" s="10">
        <v>324</v>
      </c>
      <c r="M15" s="9" t="s">
        <v>45</v>
      </c>
      <c r="N15" s="9" t="s">
        <v>76</v>
      </c>
      <c r="O15" s="11" t="s">
        <v>47</v>
      </c>
      <c r="P15" s="12">
        <v>2</v>
      </c>
      <c r="Q15" s="9" t="s">
        <v>48</v>
      </c>
      <c r="R15" s="12">
        <f>C15</f>
        <v>338</v>
      </c>
      <c r="S15" s="12">
        <v>500</v>
      </c>
      <c r="T15" s="13">
        <f>ROUND(S15*85%,0)</f>
        <v>425</v>
      </c>
      <c r="U15" s="12">
        <f>T15-R15</f>
        <v>87</v>
      </c>
      <c r="V15" s="14">
        <v>41.32</v>
      </c>
      <c r="W15" s="15">
        <f>T15/P15</f>
        <v>212.5</v>
      </c>
      <c r="X15" s="14">
        <f>R15/V15</f>
        <v>8.1800580832526624</v>
      </c>
      <c r="Y15" s="12">
        <v>44</v>
      </c>
      <c r="Z15" s="20">
        <v>14.3</v>
      </c>
      <c r="AA15" s="17">
        <f>ROUND((Z15*1000)/S15,0)</f>
        <v>29</v>
      </c>
      <c r="AB15" s="17" t="s">
        <v>77</v>
      </c>
      <c r="AC15" s="18">
        <v>1.33</v>
      </c>
      <c r="AD15" s="18">
        <v>1.86</v>
      </c>
      <c r="AE15" s="12">
        <v>2024</v>
      </c>
      <c r="AF15" s="12">
        <v>6743</v>
      </c>
      <c r="AG15" s="12">
        <v>2</v>
      </c>
      <c r="AH15" s="12">
        <v>3</v>
      </c>
      <c r="AI15" s="12">
        <v>2</v>
      </c>
      <c r="AJ15" s="12">
        <v>3.5</v>
      </c>
      <c r="AK15" s="12"/>
      <c r="AL15" s="12">
        <v>719</v>
      </c>
      <c r="AM15" s="12"/>
      <c r="AN15" s="19">
        <f>AF15*AL15/1000000</f>
        <v>4.848217</v>
      </c>
      <c r="AO15" s="22"/>
      <c r="AP15" s="22">
        <v>1418723</v>
      </c>
      <c r="AQ15" s="22">
        <v>27585585</v>
      </c>
      <c r="AR15" s="23">
        <f>(AP15+AQ15+AN15*1000000)/R15</f>
        <v>100155.39940828402</v>
      </c>
    </row>
    <row r="16" spans="2:44">
      <c r="B16" s="9" t="s">
        <v>75</v>
      </c>
      <c r="C16" s="9">
        <v>100</v>
      </c>
      <c r="D16" s="10">
        <v>103</v>
      </c>
      <c r="E16" s="10">
        <v>96</v>
      </c>
      <c r="F16" s="10">
        <v>93</v>
      </c>
      <c r="G16" s="10">
        <v>85</v>
      </c>
      <c r="H16" s="10">
        <v>80</v>
      </c>
      <c r="I16" s="10">
        <v>74</v>
      </c>
      <c r="J16" s="10">
        <v>71</v>
      </c>
      <c r="K16" s="10">
        <v>67</v>
      </c>
      <c r="L16" s="10">
        <v>67</v>
      </c>
      <c r="M16" s="9" t="s">
        <v>45</v>
      </c>
      <c r="N16" s="9" t="s">
        <v>78</v>
      </c>
      <c r="O16" s="12" t="s">
        <v>52</v>
      </c>
      <c r="P16" s="12">
        <v>1</v>
      </c>
      <c r="Q16" s="9" t="s">
        <v>48</v>
      </c>
      <c r="R16" s="12">
        <f>C16</f>
        <v>100</v>
      </c>
      <c r="S16" s="12">
        <v>165</v>
      </c>
      <c r="T16" s="13">
        <f>ROUND(S16*85%,0)</f>
        <v>140</v>
      </c>
      <c r="U16" s="12">
        <f>T16-R16</f>
        <v>40</v>
      </c>
      <c r="V16" s="14">
        <v>21.03</v>
      </c>
      <c r="W16" s="15">
        <f>T16/P16</f>
        <v>140</v>
      </c>
      <c r="X16" s="14">
        <f>R16/V16</f>
        <v>4.7551117451260101</v>
      </c>
      <c r="Y16" s="12">
        <v>20</v>
      </c>
      <c r="Z16" s="20">
        <v>10</v>
      </c>
      <c r="AA16" s="17">
        <f>ROUND((Z16*1000)/S16,0)</f>
        <v>61</v>
      </c>
      <c r="AB16" s="17">
        <v>1927</v>
      </c>
      <c r="AC16" s="18">
        <v>1.04</v>
      </c>
      <c r="AD16" s="18">
        <v>1.71</v>
      </c>
      <c r="AE16" s="12">
        <v>2025</v>
      </c>
      <c r="AF16" s="12">
        <v>1886</v>
      </c>
      <c r="AG16" s="12">
        <v>4</v>
      </c>
      <c r="AH16" s="12">
        <v>3</v>
      </c>
      <c r="AI16" s="12">
        <v>3</v>
      </c>
      <c r="AJ16" s="12">
        <v>3</v>
      </c>
      <c r="AK16" s="12"/>
      <c r="AL16" s="12">
        <v>638</v>
      </c>
      <c r="AM16" s="12"/>
      <c r="AN16" s="19">
        <f>AF16*AL16/1000000</f>
        <v>1.203268</v>
      </c>
      <c r="AO16" s="22"/>
      <c r="AP16" s="22">
        <v>569752</v>
      </c>
      <c r="AQ16" s="22">
        <v>12988566</v>
      </c>
      <c r="AR16" s="23">
        <f>(AP16+AQ16+AN16*1000000)/R16</f>
        <v>147615.85999999999</v>
      </c>
    </row>
    <row r="17" spans="2:44">
      <c r="B17" s="9" t="s">
        <v>79</v>
      </c>
      <c r="C17" s="9">
        <v>434</v>
      </c>
      <c r="D17" s="10">
        <v>436</v>
      </c>
      <c r="E17" s="10">
        <v>423</v>
      </c>
      <c r="F17" s="10">
        <v>407</v>
      </c>
      <c r="G17" s="10">
        <v>395</v>
      </c>
      <c r="H17" s="10">
        <v>388</v>
      </c>
      <c r="I17" s="10">
        <v>370</v>
      </c>
      <c r="J17" s="10">
        <v>360</v>
      </c>
      <c r="K17" s="10">
        <v>358</v>
      </c>
      <c r="L17" s="10">
        <v>354</v>
      </c>
      <c r="M17" s="9" t="s">
        <v>45</v>
      </c>
      <c r="N17" s="9" t="s">
        <v>80</v>
      </c>
      <c r="O17" s="11" t="s">
        <v>47</v>
      </c>
      <c r="P17" s="12">
        <v>2</v>
      </c>
      <c r="Q17" s="9" t="s">
        <v>48</v>
      </c>
      <c r="R17" s="12">
        <f>C17</f>
        <v>434</v>
      </c>
      <c r="S17" s="12">
        <v>490</v>
      </c>
      <c r="T17" s="13">
        <f>ROUND(S17*85%,0)</f>
        <v>417</v>
      </c>
      <c r="U17" s="12">
        <f>T17-R17</f>
        <v>-17</v>
      </c>
      <c r="V17" s="14">
        <v>52.82</v>
      </c>
      <c r="W17" s="15">
        <f>T17/P17</f>
        <v>208.5</v>
      </c>
      <c r="X17" s="14">
        <f>R17/V17</f>
        <v>8.2165846270352141</v>
      </c>
      <c r="Y17" s="12">
        <v>57</v>
      </c>
      <c r="Z17" s="20">
        <v>17.600000000000001</v>
      </c>
      <c r="AA17" s="17">
        <f>ROUND((Z17*1000)/S17,0)</f>
        <v>36</v>
      </c>
      <c r="AB17" s="17" t="s">
        <v>81</v>
      </c>
      <c r="AC17" s="18">
        <v>1.1599999999999999</v>
      </c>
      <c r="AD17" s="18">
        <v>1.5</v>
      </c>
      <c r="AE17" s="12">
        <v>2023</v>
      </c>
      <c r="AF17" s="12">
        <v>6479</v>
      </c>
      <c r="AG17" s="12">
        <v>2</v>
      </c>
      <c r="AH17" s="12">
        <v>2</v>
      </c>
      <c r="AI17" s="12">
        <v>4</v>
      </c>
      <c r="AJ17" s="12">
        <v>3</v>
      </c>
      <c r="AK17" s="12"/>
      <c r="AL17" s="12">
        <v>719</v>
      </c>
      <c r="AM17" s="12"/>
      <c r="AN17" s="19">
        <f>AF17*AL17/1000000</f>
        <v>4.6584009999999996</v>
      </c>
      <c r="AO17" s="22"/>
      <c r="AP17" s="22">
        <v>1631891</v>
      </c>
      <c r="AQ17" s="22">
        <v>36554384</v>
      </c>
      <c r="AR17" s="23">
        <f>(AP17+AQ17+AN17*1000000)/R17</f>
        <v>98720.451612903227</v>
      </c>
    </row>
    <row r="18" spans="2:44">
      <c r="B18" s="9" t="s">
        <v>79</v>
      </c>
      <c r="C18" s="9">
        <v>732</v>
      </c>
      <c r="D18" s="10">
        <v>707</v>
      </c>
      <c r="E18" s="10">
        <v>691</v>
      </c>
      <c r="F18" s="10">
        <v>648</v>
      </c>
      <c r="G18" s="10">
        <v>605</v>
      </c>
      <c r="H18" s="10">
        <v>573</v>
      </c>
      <c r="I18" s="10">
        <v>555</v>
      </c>
      <c r="J18" s="10">
        <v>521</v>
      </c>
      <c r="K18" s="10">
        <v>507</v>
      </c>
      <c r="L18" s="10">
        <v>482</v>
      </c>
      <c r="M18" s="9" t="s">
        <v>45</v>
      </c>
      <c r="N18" s="9" t="s">
        <v>82</v>
      </c>
      <c r="O18" s="11" t="s">
        <v>47</v>
      </c>
      <c r="P18" s="12">
        <v>3</v>
      </c>
      <c r="Q18" s="9" t="s">
        <v>48</v>
      </c>
      <c r="R18" s="12">
        <f>C18</f>
        <v>732</v>
      </c>
      <c r="S18" s="12">
        <v>800</v>
      </c>
      <c r="T18" s="13">
        <f>ROUND(S18*85%,0)</f>
        <v>680</v>
      </c>
      <c r="U18" s="12">
        <f>T18-R18</f>
        <v>-52</v>
      </c>
      <c r="V18" s="14">
        <v>96.49</v>
      </c>
      <c r="W18" s="15">
        <f>T18/P18</f>
        <v>226.66666666666666</v>
      </c>
      <c r="X18" s="14">
        <f>R18/V18</f>
        <v>7.5862783708156289</v>
      </c>
      <c r="Y18" s="12">
        <v>99</v>
      </c>
      <c r="Z18" s="20">
        <v>29.5</v>
      </c>
      <c r="AA18" s="17">
        <f>ROUND((Z18*1000)/S18,0)</f>
        <v>37</v>
      </c>
      <c r="AB18" s="17" t="s">
        <v>83</v>
      </c>
      <c r="AC18" s="18">
        <v>1.1299999999999999</v>
      </c>
      <c r="AD18" s="18">
        <v>1.54</v>
      </c>
      <c r="AE18" s="12" t="s">
        <v>84</v>
      </c>
      <c r="AF18" s="12">
        <v>12619</v>
      </c>
      <c r="AG18" s="12">
        <v>2.5</v>
      </c>
      <c r="AH18" s="12">
        <v>2.5</v>
      </c>
      <c r="AI18" s="12">
        <v>2.5</v>
      </c>
      <c r="AJ18" s="12">
        <v>2.5</v>
      </c>
      <c r="AK18" s="12"/>
      <c r="AL18" s="12">
        <v>719</v>
      </c>
      <c r="AM18" s="12"/>
      <c r="AN18" s="19">
        <f>AF18*AL18/1000000</f>
        <v>9.0730609999999992</v>
      </c>
      <c r="AO18" s="22"/>
      <c r="AP18" s="22">
        <v>2806431</v>
      </c>
      <c r="AQ18" s="22">
        <v>65109428</v>
      </c>
      <c r="AR18" s="23">
        <f>(AP18+AQ18+AN18*1000000)/R18</f>
        <v>105176.12021857924</v>
      </c>
    </row>
    <row r="19" spans="2:44">
      <c r="B19" s="9" t="s">
        <v>85</v>
      </c>
      <c r="C19" s="9">
        <v>249</v>
      </c>
      <c r="D19" s="10">
        <v>275</v>
      </c>
      <c r="E19" s="10">
        <v>247</v>
      </c>
      <c r="F19" s="10">
        <v>245</v>
      </c>
      <c r="G19" s="10">
        <v>208</v>
      </c>
      <c r="H19" s="10">
        <v>226</v>
      </c>
      <c r="I19" s="10">
        <v>226</v>
      </c>
      <c r="J19" s="10">
        <v>227</v>
      </c>
      <c r="K19" s="10">
        <v>233</v>
      </c>
      <c r="L19" s="10">
        <v>244</v>
      </c>
      <c r="M19" s="9" t="s">
        <v>45</v>
      </c>
      <c r="N19" s="9" t="s">
        <v>86</v>
      </c>
      <c r="O19" s="12" t="s">
        <v>60</v>
      </c>
      <c r="P19" s="12">
        <v>4</v>
      </c>
      <c r="Q19" s="9" t="s">
        <v>48</v>
      </c>
      <c r="R19" s="12">
        <f>C19</f>
        <v>249</v>
      </c>
      <c r="S19" s="12">
        <v>550</v>
      </c>
      <c r="T19" s="13">
        <f>ROUND(S19*85%,0)</f>
        <v>468</v>
      </c>
      <c r="U19" s="12">
        <f>T19-R19</f>
        <v>219</v>
      </c>
      <c r="V19" s="14">
        <v>47.62</v>
      </c>
      <c r="W19" s="15">
        <f>T19/P19</f>
        <v>117</v>
      </c>
      <c r="X19" s="14">
        <f>R19/V19</f>
        <v>5.2288954220915587</v>
      </c>
      <c r="Y19" s="12">
        <v>58</v>
      </c>
      <c r="Z19" s="16">
        <v>5.3</v>
      </c>
      <c r="AA19" s="17">
        <f>ROUND((Z19*1000)/S19,0)</f>
        <v>10</v>
      </c>
      <c r="AB19" s="17">
        <v>1948</v>
      </c>
      <c r="AC19" s="18">
        <v>1.05</v>
      </c>
      <c r="AD19" s="18">
        <v>1.86</v>
      </c>
      <c r="AE19" s="12">
        <v>2027</v>
      </c>
      <c r="AF19" s="12">
        <v>9606</v>
      </c>
      <c r="AG19" s="12">
        <v>3</v>
      </c>
      <c r="AH19" s="12">
        <v>3</v>
      </c>
      <c r="AI19" s="12">
        <v>3</v>
      </c>
      <c r="AJ19" s="12">
        <v>3</v>
      </c>
      <c r="AK19" s="12"/>
      <c r="AL19" s="12">
        <v>719</v>
      </c>
      <c r="AM19" s="12"/>
      <c r="AN19" s="19">
        <f>AF19*AL19/1000000</f>
        <v>6.906714</v>
      </c>
      <c r="AO19" s="22"/>
      <c r="AP19" s="22">
        <v>1030947</v>
      </c>
      <c r="AQ19" s="22">
        <v>24646792</v>
      </c>
      <c r="AR19" s="23">
        <f>(AP19+AQ19+AN19*1000000)/R19</f>
        <v>130861.25702811245</v>
      </c>
    </row>
    <row r="20" spans="2:44">
      <c r="B20" s="9" t="s">
        <v>85</v>
      </c>
      <c r="C20" s="9">
        <v>347</v>
      </c>
      <c r="D20" s="10">
        <v>331</v>
      </c>
      <c r="E20" s="10">
        <v>353</v>
      </c>
      <c r="F20" s="10">
        <v>358</v>
      </c>
      <c r="G20" s="10">
        <v>361</v>
      </c>
      <c r="H20" s="10">
        <v>360</v>
      </c>
      <c r="I20" s="10">
        <v>372</v>
      </c>
      <c r="J20" s="10">
        <v>378</v>
      </c>
      <c r="K20" s="10">
        <v>379</v>
      </c>
      <c r="L20" s="10">
        <v>372</v>
      </c>
      <c r="M20" s="9" t="s">
        <v>45</v>
      </c>
      <c r="N20" s="9" t="s">
        <v>87</v>
      </c>
      <c r="O20" s="12" t="s">
        <v>52</v>
      </c>
      <c r="P20" s="12">
        <v>3</v>
      </c>
      <c r="Q20" s="9" t="s">
        <v>48</v>
      </c>
      <c r="R20" s="12">
        <f>C20</f>
        <v>347</v>
      </c>
      <c r="S20" s="12">
        <v>525</v>
      </c>
      <c r="T20" s="13">
        <f>ROUND(S20*85%,0)</f>
        <v>446</v>
      </c>
      <c r="U20" s="12">
        <f>T20-R20</f>
        <v>99</v>
      </c>
      <c r="V20" s="14">
        <v>41.03</v>
      </c>
      <c r="W20" s="15">
        <f>T20/P20</f>
        <v>148.66666666666666</v>
      </c>
      <c r="X20" s="14">
        <f>R20/V20</f>
        <v>8.4572264196929066</v>
      </c>
      <c r="Y20" s="12">
        <v>43</v>
      </c>
      <c r="Z20" s="16">
        <v>8.3000000000000007</v>
      </c>
      <c r="AA20" s="17">
        <f>ROUND((Z20*1000)/S20,0)</f>
        <v>16</v>
      </c>
      <c r="AB20" s="17">
        <v>2020</v>
      </c>
      <c r="AC20" s="18">
        <v>0.01</v>
      </c>
      <c r="AD20" s="18">
        <v>0.71</v>
      </c>
      <c r="AE20" s="12">
        <v>2029</v>
      </c>
      <c r="AF20" s="12">
        <v>11450</v>
      </c>
      <c r="AG20" s="12">
        <v>4</v>
      </c>
      <c r="AH20" s="12">
        <v>4</v>
      </c>
      <c r="AI20" s="12">
        <v>4</v>
      </c>
      <c r="AJ20" s="12">
        <v>4</v>
      </c>
      <c r="AK20" s="12"/>
      <c r="AL20" s="12">
        <v>639</v>
      </c>
      <c r="AM20" s="12"/>
      <c r="AN20" s="19">
        <f>AF20*AL20/1000000</f>
        <v>7.3165500000000003</v>
      </c>
      <c r="AO20" s="22"/>
      <c r="AP20" s="22">
        <v>1283536</v>
      </c>
      <c r="AQ20" s="22">
        <v>29266162</v>
      </c>
      <c r="AR20" s="23">
        <f>(AP20+AQ20+AN20*1000000)/R20</f>
        <v>109124.63400576368</v>
      </c>
    </row>
    <row r="21" spans="2:44">
      <c r="B21" s="9" t="s">
        <v>85</v>
      </c>
      <c r="C21" s="9">
        <v>273</v>
      </c>
      <c r="D21" s="10">
        <v>265</v>
      </c>
      <c r="E21" s="10">
        <v>262</v>
      </c>
      <c r="F21" s="10">
        <v>269</v>
      </c>
      <c r="G21" s="10">
        <v>283</v>
      </c>
      <c r="H21" s="10">
        <v>286</v>
      </c>
      <c r="I21" s="10">
        <v>292</v>
      </c>
      <c r="J21" s="10">
        <v>301</v>
      </c>
      <c r="K21" s="10">
        <v>302</v>
      </c>
      <c r="L21" s="10">
        <v>316</v>
      </c>
      <c r="M21" s="9" t="s">
        <v>45</v>
      </c>
      <c r="N21" s="9" t="s">
        <v>88</v>
      </c>
      <c r="O21" s="12" t="s">
        <v>52</v>
      </c>
      <c r="P21" s="12">
        <v>2</v>
      </c>
      <c r="Q21" s="9" t="s">
        <v>48</v>
      </c>
      <c r="R21" s="12">
        <f>C21</f>
        <v>273</v>
      </c>
      <c r="S21" s="12">
        <v>350</v>
      </c>
      <c r="T21" s="13">
        <f>ROUND(S21*85%,0)</f>
        <v>298</v>
      </c>
      <c r="U21" s="12">
        <f>T21-R21</f>
        <v>25</v>
      </c>
      <c r="V21" s="14">
        <v>41.89</v>
      </c>
      <c r="W21" s="15">
        <f>T21/P21</f>
        <v>149</v>
      </c>
      <c r="X21" s="14">
        <f>R21/V21</f>
        <v>6.5170685127715444</v>
      </c>
      <c r="Y21" s="12">
        <v>39</v>
      </c>
      <c r="Z21" s="20">
        <v>18.399999999999999</v>
      </c>
      <c r="AA21" s="17">
        <f>ROUND((Z21*1000)/S21,0)</f>
        <v>53</v>
      </c>
      <c r="AB21" s="17">
        <v>1968</v>
      </c>
      <c r="AC21" s="18">
        <v>1.08</v>
      </c>
      <c r="AD21" s="18">
        <v>1.5</v>
      </c>
      <c r="AE21" s="12">
        <v>2023</v>
      </c>
      <c r="AF21" s="12">
        <v>3330</v>
      </c>
      <c r="AG21" s="12">
        <v>1</v>
      </c>
      <c r="AH21" s="12">
        <v>1</v>
      </c>
      <c r="AI21" s="12">
        <v>1</v>
      </c>
      <c r="AJ21" s="12">
        <v>1</v>
      </c>
      <c r="AK21" s="12"/>
      <c r="AL21" s="12">
        <v>669</v>
      </c>
      <c r="AM21" s="12"/>
      <c r="AN21" s="19">
        <f>AF21*AL21/1000000</f>
        <v>2.22777</v>
      </c>
      <c r="AO21" s="22"/>
      <c r="AP21" s="22">
        <v>1730774</v>
      </c>
      <c r="AQ21" s="22">
        <v>27652281</v>
      </c>
      <c r="AR21" s="23">
        <f>(AP21+AQ21+AN21*1000000)/R21</f>
        <v>115790.56776556777</v>
      </c>
    </row>
    <row r="22" spans="2:44">
      <c r="B22" s="9" t="s">
        <v>85</v>
      </c>
      <c r="C22" s="9">
        <v>89</v>
      </c>
      <c r="D22" s="10">
        <v>97</v>
      </c>
      <c r="E22" s="10">
        <v>97</v>
      </c>
      <c r="F22" s="10">
        <v>96</v>
      </c>
      <c r="G22" s="10">
        <v>96</v>
      </c>
      <c r="H22" s="10">
        <v>96</v>
      </c>
      <c r="I22" s="10">
        <v>96</v>
      </c>
      <c r="J22" s="10">
        <v>96</v>
      </c>
      <c r="K22" s="10">
        <v>96</v>
      </c>
      <c r="L22" s="10">
        <v>96</v>
      </c>
      <c r="M22" s="9" t="s">
        <v>45</v>
      </c>
      <c r="N22" s="9" t="s">
        <v>89</v>
      </c>
      <c r="O22" s="12" t="s">
        <v>60</v>
      </c>
      <c r="P22" s="12">
        <v>2</v>
      </c>
      <c r="Q22" s="9" t="s">
        <v>90</v>
      </c>
      <c r="R22" s="12">
        <f>C22</f>
        <v>89</v>
      </c>
      <c r="S22" s="12">
        <v>89</v>
      </c>
      <c r="T22" s="13">
        <f>ROUND(S22*85%,0)</f>
        <v>76</v>
      </c>
      <c r="U22" s="12">
        <f>T22-R22</f>
        <v>-13</v>
      </c>
      <c r="V22" s="14"/>
      <c r="W22" s="15">
        <f>T22/P22</f>
        <v>38</v>
      </c>
      <c r="X22" s="14" t="e">
        <f>R22/V22</f>
        <v>#DIV/0!</v>
      </c>
      <c r="Y22" s="12"/>
      <c r="Z22" s="20"/>
      <c r="AA22" s="17">
        <f>ROUND((Z22*1000)/S22,0)</f>
        <v>0</v>
      </c>
      <c r="AB22" s="17" t="s">
        <v>91</v>
      </c>
      <c r="AC22" s="18" t="s">
        <v>64</v>
      </c>
      <c r="AD22" s="18" t="s">
        <v>64</v>
      </c>
      <c r="AE22" s="12" t="s">
        <v>92</v>
      </c>
      <c r="AF22" s="12" t="s">
        <v>92</v>
      </c>
      <c r="AG22" s="12"/>
      <c r="AH22" s="12"/>
      <c r="AI22" s="12"/>
      <c r="AJ22" s="12"/>
      <c r="AK22" s="12"/>
      <c r="AL22" s="12" t="s">
        <v>92</v>
      </c>
      <c r="AM22" s="12"/>
      <c r="AN22" s="19"/>
      <c r="AO22" s="22"/>
      <c r="AP22" s="22"/>
      <c r="AQ22" s="22"/>
      <c r="AR22" s="23">
        <f>(AP22+AQ22+AN22*1000000)/R22</f>
        <v>0</v>
      </c>
    </row>
    <row r="23" spans="2:44">
      <c r="B23" s="9" t="s">
        <v>85</v>
      </c>
      <c r="C23" s="9">
        <v>77</v>
      </c>
      <c r="D23" s="10">
        <v>78</v>
      </c>
      <c r="E23" s="10">
        <v>70</v>
      </c>
      <c r="F23" s="10">
        <v>62</v>
      </c>
      <c r="G23" s="10">
        <v>61</v>
      </c>
      <c r="H23" s="10">
        <v>60</v>
      </c>
      <c r="I23" s="10">
        <v>61</v>
      </c>
      <c r="J23" s="10">
        <v>60</v>
      </c>
      <c r="K23" s="10">
        <v>63</v>
      </c>
      <c r="L23" s="10">
        <v>67</v>
      </c>
      <c r="M23" s="9" t="s">
        <v>45</v>
      </c>
      <c r="N23" s="9" t="s">
        <v>93</v>
      </c>
      <c r="O23" s="11" t="s">
        <v>47</v>
      </c>
      <c r="P23" s="12">
        <v>1</v>
      </c>
      <c r="Q23" s="9" t="s">
        <v>48</v>
      </c>
      <c r="R23" s="12">
        <f>C23</f>
        <v>77</v>
      </c>
      <c r="S23" s="12">
        <v>77</v>
      </c>
      <c r="T23" s="13">
        <f>ROUND(S23*85%,0)</f>
        <v>65</v>
      </c>
      <c r="U23" s="12">
        <f>T23-R23</f>
        <v>-12</v>
      </c>
      <c r="V23" s="14"/>
      <c r="W23" s="15">
        <f>T23/P23</f>
        <v>65</v>
      </c>
      <c r="X23" s="14" t="e">
        <f>R23/V23</f>
        <v>#DIV/0!</v>
      </c>
      <c r="Y23" s="12"/>
      <c r="Z23" s="20"/>
      <c r="AA23" s="17">
        <f>ROUND((Z23*1000)/S23,0)</f>
        <v>0</v>
      </c>
      <c r="AB23" s="17" t="s">
        <v>91</v>
      </c>
      <c r="AC23" s="18" t="s">
        <v>64</v>
      </c>
      <c r="AD23" s="18" t="s">
        <v>64</v>
      </c>
      <c r="AE23" s="12" t="s">
        <v>92</v>
      </c>
      <c r="AF23" s="12"/>
      <c r="AG23" s="12"/>
      <c r="AH23" s="12"/>
      <c r="AI23" s="12"/>
      <c r="AJ23" s="12"/>
      <c r="AK23" s="12"/>
      <c r="AL23" s="12" t="s">
        <v>92</v>
      </c>
      <c r="AM23" s="12"/>
      <c r="AN23" s="19"/>
      <c r="AO23" s="22"/>
      <c r="AP23" s="22"/>
      <c r="AQ23" s="22"/>
      <c r="AR23" s="23">
        <f>(AP23+AQ23+AN23*1000000)/R23</f>
        <v>0</v>
      </c>
    </row>
    <row r="24" spans="2:44">
      <c r="B24" s="9" t="s">
        <v>85</v>
      </c>
      <c r="C24" s="9">
        <v>21</v>
      </c>
      <c r="D24" s="10">
        <v>21</v>
      </c>
      <c r="E24" s="10">
        <v>21</v>
      </c>
      <c r="F24" s="10">
        <v>21</v>
      </c>
      <c r="G24" s="10">
        <v>21</v>
      </c>
      <c r="H24" s="10">
        <v>21</v>
      </c>
      <c r="I24" s="10">
        <v>21</v>
      </c>
      <c r="J24" s="10">
        <v>21</v>
      </c>
      <c r="K24" s="10">
        <v>21</v>
      </c>
      <c r="L24" s="10">
        <v>21</v>
      </c>
      <c r="M24" s="9" t="s">
        <v>45</v>
      </c>
      <c r="N24" s="9" t="s">
        <v>94</v>
      </c>
      <c r="O24" s="12" t="s">
        <v>95</v>
      </c>
      <c r="P24" s="12">
        <v>1</v>
      </c>
      <c r="Q24" s="9" t="s">
        <v>90</v>
      </c>
      <c r="R24" s="12">
        <f>C24</f>
        <v>21</v>
      </c>
      <c r="S24" s="12">
        <v>20</v>
      </c>
      <c r="T24" s="13">
        <f>ROUND(S24*85%,0)</f>
        <v>17</v>
      </c>
      <c r="U24" s="12">
        <f>T24-R24</f>
        <v>-4</v>
      </c>
      <c r="V24" s="14">
        <v>11.37</v>
      </c>
      <c r="W24" s="15">
        <f>T24/P24</f>
        <v>17</v>
      </c>
      <c r="X24" s="14">
        <f>R24/V24</f>
        <v>1.8469656992084433</v>
      </c>
      <c r="Y24" s="12">
        <v>11</v>
      </c>
      <c r="Z24" s="12"/>
      <c r="AA24" s="17">
        <f>ROUND((Z24*1000)/S24,0)</f>
        <v>0</v>
      </c>
      <c r="AB24" s="17" t="s">
        <v>96</v>
      </c>
      <c r="AC24" s="12" t="s">
        <v>64</v>
      </c>
      <c r="AD24" s="12" t="s">
        <v>64</v>
      </c>
      <c r="AE24" s="12">
        <v>2023</v>
      </c>
      <c r="AF24" s="12">
        <v>785</v>
      </c>
      <c r="AG24" s="12">
        <v>4</v>
      </c>
      <c r="AH24" s="12">
        <v>4</v>
      </c>
      <c r="AI24" s="12">
        <v>4</v>
      </c>
      <c r="AJ24" s="12">
        <v>4</v>
      </c>
      <c r="AK24" s="12"/>
      <c r="AL24" s="12">
        <v>200</v>
      </c>
      <c r="AM24" s="12">
        <f>559000</f>
        <v>559000</v>
      </c>
      <c r="AN24" s="12"/>
      <c r="AO24" s="22"/>
      <c r="AP24" s="22">
        <v>1659977</v>
      </c>
      <c r="AQ24" s="22">
        <v>8035398</v>
      </c>
      <c r="AR24" s="23">
        <f>(AP24+AQ24+AN24*1000000)/R24</f>
        <v>461684.52380952379</v>
      </c>
    </row>
    <row r="25" spans="2:44">
      <c r="B25" s="9" t="s">
        <v>97</v>
      </c>
      <c r="C25" s="9">
        <v>29</v>
      </c>
      <c r="D25" s="10">
        <v>27</v>
      </c>
      <c r="E25" s="10">
        <v>27</v>
      </c>
      <c r="F25" s="10">
        <v>29</v>
      </c>
      <c r="G25" s="10">
        <v>26</v>
      </c>
      <c r="H25" s="10">
        <v>33</v>
      </c>
      <c r="I25" s="10">
        <v>38</v>
      </c>
      <c r="J25" s="10">
        <v>42</v>
      </c>
      <c r="K25" s="10">
        <v>42</v>
      </c>
      <c r="L25" s="10">
        <v>43</v>
      </c>
      <c r="M25" s="9" t="s">
        <v>45</v>
      </c>
      <c r="N25" s="9" t="s">
        <v>98</v>
      </c>
      <c r="O25" s="11" t="s">
        <v>47</v>
      </c>
      <c r="P25" s="12">
        <v>1</v>
      </c>
      <c r="Q25" s="9" t="s">
        <v>48</v>
      </c>
      <c r="R25" s="12">
        <f>C25</f>
        <v>29</v>
      </c>
      <c r="S25" s="12">
        <v>100</v>
      </c>
      <c r="T25" s="13">
        <f>ROUND(S25*85%,0)</f>
        <v>85</v>
      </c>
      <c r="U25" s="12">
        <f>T25-R25</f>
        <v>56</v>
      </c>
      <c r="V25" s="14">
        <v>12.79</v>
      </c>
      <c r="W25" s="15">
        <f>T25/P25</f>
        <v>85</v>
      </c>
      <c r="X25" s="14">
        <f>R25/V25</f>
        <v>2.2673964034401877</v>
      </c>
      <c r="Y25" s="12">
        <v>13</v>
      </c>
      <c r="Z25" s="20">
        <v>14</v>
      </c>
      <c r="AA25" s="17">
        <f>ROUND((Z25*1000)/S25,0)</f>
        <v>140</v>
      </c>
      <c r="AB25" s="17" t="s">
        <v>99</v>
      </c>
      <c r="AC25" s="18">
        <v>1.1000000000000001</v>
      </c>
      <c r="AD25" s="18">
        <v>2.62</v>
      </c>
      <c r="AE25" s="12">
        <v>2025</v>
      </c>
      <c r="AF25" s="12">
        <v>1200</v>
      </c>
      <c r="AG25" s="12">
        <v>4</v>
      </c>
      <c r="AH25" s="12">
        <v>3.5</v>
      </c>
      <c r="AI25" s="12">
        <v>3</v>
      </c>
      <c r="AJ25" s="12">
        <v>4</v>
      </c>
      <c r="AK25" s="12"/>
      <c r="AL25" s="12">
        <v>638</v>
      </c>
      <c r="AM25" s="12"/>
      <c r="AN25" s="19">
        <f>AF25*AL25/1000000</f>
        <v>0.76559999999999995</v>
      </c>
      <c r="AO25" s="22"/>
      <c r="AP25" s="22">
        <v>1193050</v>
      </c>
      <c r="AQ25" s="22">
        <v>8285427</v>
      </c>
      <c r="AR25" s="23">
        <f>(AP25+AQ25+AN25*1000000)/R25</f>
        <v>353244.03448275861</v>
      </c>
    </row>
    <row r="26" spans="2:44">
      <c r="B26" s="9" t="s">
        <v>97</v>
      </c>
      <c r="C26" s="9">
        <v>44</v>
      </c>
      <c r="D26" s="10">
        <v>44</v>
      </c>
      <c r="E26" s="10">
        <v>42</v>
      </c>
      <c r="F26" s="10">
        <v>39</v>
      </c>
      <c r="G26" s="10">
        <v>35</v>
      </c>
      <c r="H26" s="10">
        <v>30</v>
      </c>
      <c r="I26" s="10">
        <v>29</v>
      </c>
      <c r="J26" s="10">
        <v>30</v>
      </c>
      <c r="K26" s="10">
        <v>29</v>
      </c>
      <c r="L26" s="10">
        <v>27</v>
      </c>
      <c r="M26" s="9" t="s">
        <v>45</v>
      </c>
      <c r="N26" s="9" t="s">
        <v>100</v>
      </c>
      <c r="O26" s="11" t="s">
        <v>47</v>
      </c>
      <c r="P26" s="12">
        <v>1</v>
      </c>
      <c r="Q26" s="9" t="s">
        <v>48</v>
      </c>
      <c r="R26" s="12">
        <f>C26</f>
        <v>44</v>
      </c>
      <c r="S26" s="12">
        <v>80</v>
      </c>
      <c r="T26" s="13">
        <f>ROUND(S26*85%,0)</f>
        <v>68</v>
      </c>
      <c r="U26" s="12">
        <f>T26-R26</f>
        <v>24</v>
      </c>
      <c r="V26" s="14">
        <v>12.54</v>
      </c>
      <c r="W26" s="15">
        <f>T26/P26</f>
        <v>68</v>
      </c>
      <c r="X26" s="14">
        <f>R26/V26</f>
        <v>3.5087719298245617</v>
      </c>
      <c r="Y26" s="12">
        <v>16</v>
      </c>
      <c r="Z26" s="16">
        <v>14.6</v>
      </c>
      <c r="AA26" s="17">
        <f>ROUND((Z26*1000)/S26,0)</f>
        <v>183</v>
      </c>
      <c r="AB26" s="17" t="s">
        <v>101</v>
      </c>
      <c r="AC26" s="18" t="s">
        <v>64</v>
      </c>
      <c r="AD26" s="18" t="s">
        <v>64</v>
      </c>
      <c r="AE26" s="12">
        <v>2026</v>
      </c>
      <c r="AF26" s="12">
        <v>4814</v>
      </c>
      <c r="AG26" s="12"/>
      <c r="AH26" s="12"/>
      <c r="AI26" s="12"/>
      <c r="AJ26" s="12" t="s">
        <v>102</v>
      </c>
      <c r="AK26" s="12"/>
      <c r="AL26" s="12">
        <v>719</v>
      </c>
      <c r="AM26" s="12"/>
      <c r="AN26" s="19">
        <f>AF26*AL26/1000000</f>
        <v>3.4612660000000002</v>
      </c>
      <c r="AO26" s="22"/>
      <c r="AP26" s="22">
        <v>594725</v>
      </c>
      <c r="AQ26" s="22">
        <v>9769240</v>
      </c>
      <c r="AR26" s="23">
        <f>(AP26+AQ26+AN26*1000000)/R26</f>
        <v>314209.79545454547</v>
      </c>
    </row>
    <row r="27" spans="2:44">
      <c r="B27" s="9" t="s">
        <v>103</v>
      </c>
      <c r="C27" s="9">
        <v>6</v>
      </c>
      <c r="D27" s="10">
        <v>4</v>
      </c>
      <c r="E27" s="10">
        <v>4</v>
      </c>
      <c r="F27" s="10">
        <v>3</v>
      </c>
      <c r="G27" s="10">
        <v>3</v>
      </c>
      <c r="H27" s="10">
        <v>2</v>
      </c>
      <c r="I27" s="10">
        <v>1</v>
      </c>
      <c r="J27" s="10">
        <v>1</v>
      </c>
      <c r="K27" s="10">
        <v>1</v>
      </c>
      <c r="L27" s="10">
        <v>0</v>
      </c>
      <c r="M27" s="9" t="s">
        <v>45</v>
      </c>
      <c r="N27" s="9" t="s">
        <v>104</v>
      </c>
      <c r="O27" s="11" t="s">
        <v>47</v>
      </c>
      <c r="P27" s="12">
        <v>1</v>
      </c>
      <c r="Q27" s="9" t="s">
        <v>48</v>
      </c>
      <c r="R27" s="12">
        <f>C27</f>
        <v>6</v>
      </c>
      <c r="S27" s="12"/>
      <c r="T27" s="13">
        <f>ROUND(S27*85%,0)</f>
        <v>0</v>
      </c>
      <c r="U27" s="12">
        <f>T27-R27</f>
        <v>-6</v>
      </c>
      <c r="V27" s="14">
        <v>1</v>
      </c>
      <c r="W27" s="15">
        <f>T27/P27</f>
        <v>0</v>
      </c>
      <c r="X27" s="14">
        <f>R27/V27</f>
        <v>6</v>
      </c>
      <c r="Y27" s="12">
        <v>1</v>
      </c>
      <c r="Z27" s="20"/>
      <c r="AA27" s="17" t="e">
        <f>ROUND((Z27*1000)/S27,0)</f>
        <v>#DIV/0!</v>
      </c>
      <c r="AB27" s="17">
        <v>1972</v>
      </c>
      <c r="AC27" s="18">
        <v>1.03</v>
      </c>
      <c r="AD27" s="18">
        <v>2.21</v>
      </c>
      <c r="AE27" s="12">
        <v>2025</v>
      </c>
      <c r="AF27" s="12">
        <v>456</v>
      </c>
      <c r="AG27" s="12">
        <v>4</v>
      </c>
      <c r="AH27" s="12">
        <v>3</v>
      </c>
      <c r="AI27" s="12">
        <v>4</v>
      </c>
      <c r="AJ27" s="12">
        <v>4</v>
      </c>
      <c r="AK27" s="12"/>
      <c r="AL27" s="12">
        <v>719</v>
      </c>
      <c r="AM27" s="12"/>
      <c r="AN27" s="19">
        <f>AF27*AL27/1000000</f>
        <v>0.32786399999999999</v>
      </c>
      <c r="AO27" s="22"/>
      <c r="AP27" s="22"/>
      <c r="AQ27" s="22"/>
      <c r="AR27" s="23">
        <f>(AP27+AQ27+AN27*1000000)/R27</f>
        <v>54644</v>
      </c>
    </row>
    <row r="28" spans="2:44">
      <c r="B28" s="9" t="s">
        <v>103</v>
      </c>
      <c r="C28" s="9">
        <v>15</v>
      </c>
      <c r="D28" s="10">
        <v>15</v>
      </c>
      <c r="E28" s="10">
        <v>14</v>
      </c>
      <c r="F28" s="10">
        <v>12</v>
      </c>
      <c r="G28" s="10">
        <v>11</v>
      </c>
      <c r="H28" s="10">
        <v>12</v>
      </c>
      <c r="I28" s="10">
        <v>12</v>
      </c>
      <c r="J28" s="10">
        <v>12</v>
      </c>
      <c r="K28" s="10">
        <v>11</v>
      </c>
      <c r="L28" s="10">
        <v>10</v>
      </c>
      <c r="M28" s="9" t="s">
        <v>45</v>
      </c>
      <c r="N28" s="9" t="s">
        <v>105</v>
      </c>
      <c r="O28" s="11" t="s">
        <v>47</v>
      </c>
      <c r="P28" s="12">
        <v>1</v>
      </c>
      <c r="Q28" s="9" t="s">
        <v>48</v>
      </c>
      <c r="R28" s="12">
        <f>C28</f>
        <v>15</v>
      </c>
      <c r="S28" s="12"/>
      <c r="T28" s="13">
        <f>ROUND(S28*85%,0)</f>
        <v>0</v>
      </c>
      <c r="U28" s="12">
        <f>T28-R28</f>
        <v>-15</v>
      </c>
      <c r="V28" s="14">
        <v>7.83</v>
      </c>
      <c r="W28" s="15">
        <f>T28/P28</f>
        <v>0</v>
      </c>
      <c r="X28" s="14">
        <f>R28/V28</f>
        <v>1.9157088122605364</v>
      </c>
      <c r="Y28" s="12">
        <v>10</v>
      </c>
      <c r="Z28" s="20"/>
      <c r="AA28" s="17" t="e">
        <f>ROUND((Z28*1000)/S28,0)</f>
        <v>#DIV/0!</v>
      </c>
      <c r="AB28" s="17">
        <v>1960</v>
      </c>
      <c r="AC28" s="18">
        <v>1.1000000000000001</v>
      </c>
      <c r="AD28" s="18">
        <v>2.0699999999999998</v>
      </c>
      <c r="AE28" s="12">
        <v>2028</v>
      </c>
      <c r="AF28" s="12">
        <v>877</v>
      </c>
      <c r="AG28" s="12">
        <v>3</v>
      </c>
      <c r="AH28" s="12">
        <v>3</v>
      </c>
      <c r="AI28" s="12">
        <v>4</v>
      </c>
      <c r="AJ28" s="12">
        <v>3.5</v>
      </c>
      <c r="AK28" s="12"/>
      <c r="AL28" s="12">
        <v>719</v>
      </c>
      <c r="AM28" s="12"/>
      <c r="AN28" s="19">
        <f>AF28*AL28/1000000</f>
        <v>0.63056299999999998</v>
      </c>
      <c r="AO28" s="22"/>
      <c r="AP28" s="22">
        <v>472678</v>
      </c>
      <c r="AQ28" s="22">
        <v>6754524</v>
      </c>
      <c r="AR28" s="23">
        <f>(AP28+AQ28+AN28*1000000)/R28</f>
        <v>523851</v>
      </c>
    </row>
  </sheetData>
  <mergeCells count="1">
    <mergeCell ref="C2:L2"/>
  </mergeCells>
  <conditionalFormatting sqref="AC4:AD2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3:AG2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:AI2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:AJ2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4:AR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D604AC55CF44A45B379E1E22005C59B" ma:contentTypeVersion="6" ma:contentTypeDescription="Opprett et nytt dokument." ma:contentTypeScope="" ma:versionID="ffc63ba04509cc70b5847cdf76c3b011">
  <xsd:schema xmlns:xsd="http://www.w3.org/2001/XMLSchema" xmlns:xs="http://www.w3.org/2001/XMLSchema" xmlns:p="http://schemas.microsoft.com/office/2006/metadata/properties" xmlns:ns2="2ae80dfe-475d-4848-9bba-625001d85912" xmlns:ns3="9b7497e0-8084-4dd0-a29b-5096955fb75b" targetNamespace="http://schemas.microsoft.com/office/2006/metadata/properties" ma:root="true" ma:fieldsID="c00266efb0fb6218b639722c58b37bb0" ns2:_="" ns3:_="">
    <xsd:import namespace="2ae80dfe-475d-4848-9bba-625001d85912"/>
    <xsd:import namespace="9b7497e0-8084-4dd0-a29b-5096955fb7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80dfe-475d-4848-9bba-625001d859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497e0-8084-4dd0-a29b-5096955fb75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3B012B-691A-40B8-BE4B-A0612489944C}"/>
</file>

<file path=customXml/itemProps2.xml><?xml version="1.0" encoding="utf-8"?>
<ds:datastoreItem xmlns:ds="http://schemas.openxmlformats.org/officeDocument/2006/customXml" ds:itemID="{36E3467D-F8ED-4B56-B055-7C25D007016C}"/>
</file>

<file path=customXml/itemProps3.xml><?xml version="1.0" encoding="utf-8"?>
<ds:datastoreItem xmlns:ds="http://schemas.openxmlformats.org/officeDocument/2006/customXml" ds:itemID="{96D0D3C0-D35C-4562-9FBB-8581F4B2C4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Jens Harald Sæverud</dc:creator>
  <cp:keywords/>
  <dc:description/>
  <cp:lastModifiedBy>Jan Ove Tangstad</cp:lastModifiedBy>
  <cp:revision/>
  <dcterms:created xsi:type="dcterms:W3CDTF">2022-01-18T12:07:05Z</dcterms:created>
  <dcterms:modified xsi:type="dcterms:W3CDTF">2022-01-18T18:05:10Z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0x0101007D604AC55CF44A45B379E1E22005C59B</vt:lpwstr>
  </property>
</Properties>
</file>