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kfil04\Avd\Sentraladm\Okonomi\Økonomiplaner\ØP 2022-2025\Rådmannens forslag\"/>
    </mc:Choice>
  </mc:AlternateContent>
  <xr:revisionPtr revIDLastSave="0" documentId="13_ncr:1_{61618725-E670-475F-B4A6-4F1AE2B8D0B5}" xr6:coauthVersionLast="45" xr6:coauthVersionMax="45" xr10:uidLastSave="{00000000-0000-0000-0000-000000000000}"/>
  <bookViews>
    <workbookView xWindow="-120" yWindow="-120" windowWidth="51840" windowHeight="21240" activeTab="4" xr2:uid="{D954D1EC-8632-4AA3-8B8D-881C8D05585D}"/>
  </bookViews>
  <sheets>
    <sheet name="Driftsramme tjenesteproduksjon" sheetId="1" r:id="rId1"/>
    <sheet name="Fordeling driftsramme" sheetId="2" r:id="rId2"/>
    <sheet name="Driftsbudsjett endringer" sheetId="3" r:id="rId3"/>
    <sheet name="Investeringsplan 2022-2025" sheetId="7" r:id="rId4"/>
    <sheet name="Sentrale skjemaer" sheetId="6" r:id="rId5"/>
    <sheet name="Spesifiserte behov og rammered.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7" i="6" l="1"/>
  <c r="M44" i="1" l="1"/>
  <c r="N44" i="1"/>
  <c r="O44" i="1"/>
  <c r="P44" i="1"/>
  <c r="M45" i="1"/>
  <c r="N45" i="1"/>
  <c r="O45" i="1"/>
  <c r="P45" i="1"/>
  <c r="N43" i="1"/>
  <c r="O43" i="1"/>
  <c r="P43" i="1"/>
  <c r="M43" i="1"/>
  <c r="M39" i="1"/>
  <c r="N39" i="1"/>
  <c r="O39" i="1"/>
  <c r="P39" i="1"/>
  <c r="M40" i="1"/>
  <c r="N40" i="1"/>
  <c r="O40" i="1"/>
  <c r="P40" i="1"/>
  <c r="N38" i="1"/>
  <c r="O38" i="1"/>
  <c r="P38" i="1"/>
  <c r="M38" i="1"/>
  <c r="M34" i="1"/>
  <c r="N34" i="1"/>
  <c r="O34" i="1"/>
  <c r="P34" i="1"/>
  <c r="M35" i="1"/>
  <c r="N35" i="1"/>
  <c r="O35" i="1"/>
  <c r="P35" i="1"/>
  <c r="N33" i="1"/>
  <c r="O33" i="1"/>
  <c r="P33" i="1"/>
  <c r="M33" i="1"/>
  <c r="M29" i="1"/>
  <c r="N29" i="1"/>
  <c r="O29" i="1"/>
  <c r="P29" i="1"/>
  <c r="M30" i="1"/>
  <c r="N30" i="1"/>
  <c r="O30" i="1"/>
  <c r="P30" i="1"/>
  <c r="N28" i="1"/>
  <c r="O28" i="1"/>
  <c r="P28" i="1"/>
  <c r="M28" i="1"/>
  <c r="M24" i="1"/>
  <c r="N24" i="1"/>
  <c r="O24" i="1"/>
  <c r="P24" i="1"/>
  <c r="M25" i="1"/>
  <c r="N25" i="1"/>
  <c r="O25" i="1"/>
  <c r="P25" i="1"/>
  <c r="N23" i="1"/>
  <c r="O23" i="1"/>
  <c r="P23" i="1"/>
  <c r="M23" i="1"/>
  <c r="M19" i="1"/>
  <c r="N19" i="1"/>
  <c r="O19" i="1"/>
  <c r="P19" i="1"/>
  <c r="M20" i="1"/>
  <c r="N20" i="1"/>
  <c r="O20" i="1"/>
  <c r="P20" i="1"/>
  <c r="N18" i="1"/>
  <c r="O18" i="1"/>
  <c r="P18" i="1"/>
  <c r="M18" i="1"/>
  <c r="M14" i="1"/>
  <c r="N14" i="1"/>
  <c r="O14" i="1"/>
  <c r="P14" i="1"/>
  <c r="M15" i="1"/>
  <c r="N15" i="1"/>
  <c r="O15" i="1"/>
  <c r="P15" i="1"/>
  <c r="N13" i="1"/>
  <c r="O13" i="1"/>
  <c r="P13" i="1"/>
  <c r="M13" i="1"/>
  <c r="N8" i="1"/>
  <c r="O8" i="1"/>
  <c r="P8" i="1"/>
  <c r="N9" i="1"/>
  <c r="O9" i="1"/>
  <c r="P9" i="1"/>
  <c r="N10" i="1"/>
  <c r="O10" i="1"/>
  <c r="P10" i="1"/>
  <c r="M9" i="1"/>
  <c r="M10" i="1"/>
  <c r="M8" i="1"/>
  <c r="M4" i="1"/>
  <c r="N4" i="1"/>
  <c r="O4" i="1"/>
  <c r="P4" i="1"/>
  <c r="M5" i="1"/>
  <c r="N5" i="1"/>
  <c r="O5" i="1"/>
  <c r="P5" i="1"/>
  <c r="N3" i="1"/>
  <c r="O3" i="1"/>
  <c r="P3" i="1"/>
  <c r="M3" i="1"/>
  <c r="F90" i="8" l="1"/>
  <c r="E90" i="8"/>
  <c r="D90" i="8"/>
  <c r="C90" i="8"/>
  <c r="F87" i="8"/>
  <c r="F91" i="8" s="1"/>
  <c r="E87" i="8"/>
  <c r="E91" i="8" s="1"/>
  <c r="D87" i="8"/>
  <c r="D91" i="8" s="1"/>
  <c r="C87" i="8"/>
  <c r="C91" i="8" s="1"/>
  <c r="F79" i="8"/>
  <c r="E79" i="8"/>
  <c r="D79" i="8"/>
  <c r="C79" i="8"/>
  <c r="F76" i="8"/>
  <c r="F80" i="8" s="1"/>
  <c r="E76" i="8"/>
  <c r="E80" i="8" s="1"/>
  <c r="D76" i="8"/>
  <c r="D80" i="8" s="1"/>
  <c r="C76" i="8"/>
  <c r="C80" i="8" s="1"/>
  <c r="F69" i="8"/>
  <c r="D69" i="8"/>
  <c r="C69" i="8"/>
  <c r="F68" i="8"/>
  <c r="E68" i="8"/>
  <c r="E69" i="8" s="1"/>
  <c r="D68" i="8"/>
  <c r="C68" i="8"/>
  <c r="F65" i="8"/>
  <c r="E65" i="8"/>
  <c r="D65" i="8"/>
  <c r="C65" i="8"/>
  <c r="F56" i="8" l="1"/>
  <c r="F57" i="8" s="1"/>
  <c r="E56" i="8"/>
  <c r="D56" i="8"/>
  <c r="D57" i="8" s="1"/>
  <c r="C56" i="8"/>
  <c r="C57" i="8" s="1"/>
  <c r="F54" i="8"/>
  <c r="E54" i="8"/>
  <c r="E57" i="8" s="1"/>
  <c r="D54" i="8"/>
  <c r="C54" i="8"/>
  <c r="F46" i="8"/>
  <c r="F47" i="8" s="1"/>
  <c r="E46" i="8"/>
  <c r="E47" i="8" s="1"/>
  <c r="D46" i="8"/>
  <c r="D47" i="8" s="1"/>
  <c r="C46" i="8"/>
  <c r="C47" i="8" s="1"/>
  <c r="F43" i="8"/>
  <c r="E43" i="8"/>
  <c r="D43" i="8"/>
  <c r="C43" i="8"/>
  <c r="C34" i="8"/>
  <c r="F33" i="8"/>
  <c r="F34" i="8" s="1"/>
  <c r="E33" i="8"/>
  <c r="E34" i="8" s="1"/>
  <c r="E35" i="8" s="1"/>
  <c r="D33" i="8"/>
  <c r="D34" i="8" s="1"/>
  <c r="D35" i="8" s="1"/>
  <c r="C33" i="8"/>
  <c r="D18" i="8"/>
  <c r="C18" i="8"/>
  <c r="E10" i="8"/>
  <c r="D10" i="8"/>
  <c r="C10" i="8"/>
  <c r="C35" i="8" s="1"/>
  <c r="F6" i="8"/>
  <c r="F10" i="8" s="1"/>
  <c r="F35" i="8" s="1"/>
  <c r="E6" i="8"/>
  <c r="D6" i="8"/>
  <c r="C6" i="8"/>
  <c r="C5" i="8"/>
  <c r="F71" i="7" l="1"/>
  <c r="G71" i="7"/>
  <c r="H71" i="7"/>
  <c r="E71" i="7"/>
  <c r="F55" i="7"/>
  <c r="G55" i="7"/>
  <c r="H55" i="7"/>
  <c r="E55" i="7"/>
  <c r="F43" i="7"/>
  <c r="G43" i="7"/>
  <c r="H43" i="7"/>
  <c r="E43" i="7"/>
  <c r="F29" i="7"/>
  <c r="G29" i="7"/>
  <c r="H29" i="7"/>
  <c r="E29" i="7"/>
  <c r="F14" i="7"/>
  <c r="G14" i="7"/>
  <c r="H14" i="7"/>
  <c r="E14" i="7"/>
  <c r="F6" i="7"/>
  <c r="G6" i="7"/>
  <c r="H6" i="7"/>
  <c r="E6" i="7"/>
  <c r="F109" i="7"/>
  <c r="G109" i="7"/>
  <c r="H109" i="7"/>
  <c r="E109" i="7"/>
  <c r="C125" i="2" l="1"/>
  <c r="D125" i="2"/>
  <c r="E125" i="2"/>
  <c r="F125" i="2"/>
  <c r="B125" i="2"/>
  <c r="C123" i="2"/>
  <c r="D123" i="2"/>
  <c r="E123" i="2"/>
  <c r="F123" i="2"/>
  <c r="B123" i="2"/>
  <c r="C111" i="2"/>
  <c r="D111" i="2"/>
  <c r="E111" i="2"/>
  <c r="F111" i="2"/>
  <c r="B111" i="2"/>
  <c r="C96" i="2"/>
  <c r="D96" i="2"/>
  <c r="E96" i="2"/>
  <c r="F96" i="2"/>
  <c r="B96" i="2"/>
  <c r="B100" i="2"/>
  <c r="C87" i="2"/>
  <c r="D87" i="2"/>
  <c r="E87" i="2"/>
  <c r="F87" i="2"/>
  <c r="B87" i="2"/>
  <c r="C74" i="2"/>
  <c r="D74" i="2"/>
  <c r="E74" i="2"/>
  <c r="F74" i="2"/>
  <c r="B74" i="2"/>
  <c r="C64" i="2"/>
  <c r="D64" i="2"/>
  <c r="E64" i="2"/>
  <c r="F64" i="2"/>
  <c r="B64" i="2"/>
  <c r="C54" i="2"/>
  <c r="D54" i="2"/>
  <c r="E54" i="2"/>
  <c r="F54" i="2"/>
  <c r="B54" i="2"/>
  <c r="F11" i="2"/>
  <c r="E11" i="2"/>
  <c r="D11" i="2"/>
  <c r="C11" i="2"/>
  <c r="B11" i="2"/>
  <c r="E35" i="1"/>
  <c r="D35" i="1"/>
  <c r="E25" i="1"/>
  <c r="D25" i="1"/>
  <c r="E15" i="1"/>
  <c r="D15" i="1"/>
  <c r="D5" i="1"/>
  <c r="C43" i="1"/>
  <c r="D43" i="1"/>
  <c r="E43" i="1"/>
  <c r="F43" i="1"/>
  <c r="G43" i="1"/>
  <c r="D42" i="1"/>
  <c r="E42" i="1"/>
  <c r="F42" i="1"/>
  <c r="G42" i="1"/>
  <c r="C42" i="1"/>
  <c r="C39" i="1"/>
  <c r="C44" i="1" s="1"/>
  <c r="C34" i="1"/>
  <c r="C29" i="1"/>
  <c r="C24" i="1"/>
  <c r="C19" i="1"/>
  <c r="C14" i="1"/>
  <c r="C9" i="1"/>
  <c r="C4" i="1"/>
  <c r="G39" i="1"/>
  <c r="G40" i="1" s="1"/>
  <c r="F39" i="1"/>
  <c r="F44" i="1" s="1"/>
  <c r="E39" i="1"/>
  <c r="E40" i="1" s="1"/>
  <c r="D39" i="1"/>
  <c r="D40" i="1" s="1"/>
  <c r="G34" i="1"/>
  <c r="G35" i="1" s="1"/>
  <c r="F34" i="1"/>
  <c r="F35" i="1" s="1"/>
  <c r="E34" i="1"/>
  <c r="D34" i="1"/>
  <c r="D44" i="1" s="1"/>
  <c r="G29" i="1"/>
  <c r="G30" i="1" s="1"/>
  <c r="F29" i="1"/>
  <c r="F30" i="1" s="1"/>
  <c r="E29" i="1"/>
  <c r="E30" i="1" s="1"/>
  <c r="D29" i="1"/>
  <c r="D30" i="1" s="1"/>
  <c r="G24" i="1"/>
  <c r="G25" i="1" s="1"/>
  <c r="F24" i="1"/>
  <c r="F25" i="1" s="1"/>
  <c r="E24" i="1"/>
  <c r="D24" i="1"/>
  <c r="G19" i="1"/>
  <c r="G20" i="1" s="1"/>
  <c r="F19" i="1"/>
  <c r="F20" i="1" s="1"/>
  <c r="E19" i="1"/>
  <c r="E20" i="1" s="1"/>
  <c r="D19" i="1"/>
  <c r="D20" i="1" s="1"/>
  <c r="G14" i="1"/>
  <c r="G15" i="1" s="1"/>
  <c r="F14" i="1"/>
  <c r="F15" i="1" s="1"/>
  <c r="E14" i="1"/>
  <c r="D14" i="1"/>
  <c r="G9" i="1"/>
  <c r="G10" i="1" s="1"/>
  <c r="F9" i="1"/>
  <c r="F10" i="1" s="1"/>
  <c r="E9" i="1"/>
  <c r="E10" i="1" s="1"/>
  <c r="D9" i="1"/>
  <c r="D10" i="1" s="1"/>
  <c r="E4" i="1"/>
  <c r="E44" i="1" s="1"/>
  <c r="F4" i="1"/>
  <c r="F5" i="1" s="1"/>
  <c r="G4" i="1"/>
  <c r="G5" i="1" s="1"/>
  <c r="D4" i="1"/>
  <c r="E5" i="1" l="1"/>
  <c r="G44" i="1"/>
  <c r="F40" i="1"/>
  <c r="B98" i="2"/>
  <c r="B97" i="2"/>
  <c r="C92" i="2"/>
  <c r="F99" i="2"/>
  <c r="E99" i="2"/>
  <c r="D99" i="2"/>
  <c r="B99" i="2"/>
  <c r="C98" i="2"/>
  <c r="F41" i="2"/>
  <c r="F95" i="2" s="1"/>
  <c r="E41" i="2"/>
  <c r="E95" i="2" s="1"/>
  <c r="D41" i="2"/>
  <c r="D95" i="2" s="1"/>
  <c r="C41" i="2"/>
  <c r="C95" i="2" s="1"/>
  <c r="B41" i="2"/>
  <c r="B95" i="2" s="1"/>
  <c r="F29" i="2"/>
  <c r="F94" i="2" s="1"/>
  <c r="E29" i="2"/>
  <c r="E94" i="2" s="1"/>
  <c r="D29" i="2"/>
  <c r="D94" i="2" s="1"/>
  <c r="C29" i="2"/>
  <c r="C94" i="2" s="1"/>
  <c r="B29" i="2"/>
  <c r="B94" i="2" s="1"/>
  <c r="F21" i="2"/>
  <c r="F93" i="2" s="1"/>
  <c r="E21" i="2"/>
  <c r="E93" i="2" s="1"/>
  <c r="D21" i="2"/>
  <c r="D93" i="2" s="1"/>
  <c r="C21" i="2"/>
  <c r="C93" i="2" s="1"/>
  <c r="B21" i="2"/>
  <c r="B93" i="2" s="1"/>
  <c r="F92" i="2"/>
  <c r="E92" i="2"/>
  <c r="D92" i="2"/>
  <c r="B92" i="2"/>
  <c r="C97" i="2" l="1"/>
  <c r="C99" i="2"/>
  <c r="C100" i="2" l="1"/>
  <c r="C101" i="2" s="1"/>
  <c r="D98" i="2"/>
  <c r="F98" i="2"/>
  <c r="E98" i="2"/>
  <c r="D97" i="2" l="1"/>
  <c r="D100" i="2" s="1"/>
  <c r="D101" i="2" s="1"/>
  <c r="F97" i="2" l="1"/>
  <c r="F100" i="2" s="1"/>
  <c r="F101" i="2" s="1"/>
  <c r="E97" i="2"/>
  <c r="E100" i="2" s="1"/>
  <c r="E101" i="2" s="1"/>
</calcChain>
</file>

<file path=xl/sharedStrings.xml><?xml version="1.0" encoding="utf-8"?>
<sst xmlns="http://schemas.openxmlformats.org/spreadsheetml/2006/main" count="1276" uniqueCount="607">
  <si>
    <t>Administrasjon</t>
  </si>
  <si>
    <t>Budsjett 2022</t>
  </si>
  <si>
    <t>Budsjett 2023</t>
  </si>
  <si>
    <t>Budsjett 2024</t>
  </si>
  <si>
    <t>Rammeendring</t>
  </si>
  <si>
    <t>Økonomi og finans</t>
  </si>
  <si>
    <t>Næring og utvikling</t>
  </si>
  <si>
    <t>Oppvekst og kultur</t>
  </si>
  <si>
    <t>Helse og omsorg</t>
  </si>
  <si>
    <t>Utbygging og eiendom</t>
  </si>
  <si>
    <t>Teknisk</t>
  </si>
  <si>
    <t>Avdelingene</t>
  </si>
  <si>
    <t>Kommunes fellesområde</t>
  </si>
  <si>
    <t>Fordeling nettoramme</t>
  </si>
  <si>
    <t>HR</t>
  </si>
  <si>
    <t>Sum</t>
  </si>
  <si>
    <t>Tall i 1000</t>
  </si>
  <si>
    <t>NAV</t>
  </si>
  <si>
    <t>UE Øvrig</t>
  </si>
  <si>
    <t>OPS</t>
  </si>
  <si>
    <t>OK</t>
  </si>
  <si>
    <t>HO</t>
  </si>
  <si>
    <t>Kommunens fellesområde</t>
  </si>
  <si>
    <t>Driftsbudsjett endringer</t>
  </si>
  <si>
    <t>Nye behov</t>
  </si>
  <si>
    <t>Ramme</t>
  </si>
  <si>
    <t>Budsjett</t>
  </si>
  <si>
    <t>Nr</t>
  </si>
  <si>
    <t>Totalt</t>
  </si>
  <si>
    <t>Tidligere</t>
  </si>
  <si>
    <t>KA1</t>
  </si>
  <si>
    <t>Oppgradering av kirker</t>
  </si>
  <si>
    <t>A1</t>
  </si>
  <si>
    <t>IKT-plattformprosjekter</t>
  </si>
  <si>
    <t>Sum administrasjon</t>
  </si>
  <si>
    <t>KF1</t>
  </si>
  <si>
    <t>Miljø- og klimavennlig bygg og anleggsplasser</t>
  </si>
  <si>
    <t>KF2</t>
  </si>
  <si>
    <t>Kjøp av utslippsfrie anleggsmaskiner</t>
  </si>
  <si>
    <t>Sum kommunes fellesområde</t>
  </si>
  <si>
    <t>OK1</t>
  </si>
  <si>
    <t>OK2</t>
  </si>
  <si>
    <t>OK3</t>
  </si>
  <si>
    <t>OK4</t>
  </si>
  <si>
    <t>OK5</t>
  </si>
  <si>
    <t>Infrastruktur IKT Skole og barnehage</t>
  </si>
  <si>
    <t>OK6</t>
  </si>
  <si>
    <t>OK7</t>
  </si>
  <si>
    <t>OK8</t>
  </si>
  <si>
    <t>OK9</t>
  </si>
  <si>
    <t>OK10</t>
  </si>
  <si>
    <t>Kyststi</t>
  </si>
  <si>
    <t>Sum oppvekst og kultur</t>
  </si>
  <si>
    <t>HO1</t>
  </si>
  <si>
    <t>HMS tiltak/bygg, rullerende handlingsplan</t>
  </si>
  <si>
    <t>HO2</t>
  </si>
  <si>
    <t>HO3</t>
  </si>
  <si>
    <t>HO4</t>
  </si>
  <si>
    <t>HO5</t>
  </si>
  <si>
    <t>HO6</t>
  </si>
  <si>
    <t>HO7</t>
  </si>
  <si>
    <t>HO8</t>
  </si>
  <si>
    <t>HO9</t>
  </si>
  <si>
    <t>IKT - pasient- og ansattevarsling institusjon/bolig</t>
  </si>
  <si>
    <t>IKT - Ansattevarsling hjemmetjeneste</t>
  </si>
  <si>
    <t>Sum helse og omsorg</t>
  </si>
  <si>
    <t>UE1</t>
  </si>
  <si>
    <t>UE2</t>
  </si>
  <si>
    <t>UE3</t>
  </si>
  <si>
    <t>UE4</t>
  </si>
  <si>
    <t>Nyetablering varmestyring og SD-anlegg</t>
  </si>
  <si>
    <t>UE5</t>
  </si>
  <si>
    <t>UE6</t>
  </si>
  <si>
    <t>UE7</t>
  </si>
  <si>
    <t>Oppgradering av el-anlegg</t>
  </si>
  <si>
    <t>Sum utbygging og eiendom</t>
  </si>
  <si>
    <t>TA1</t>
  </si>
  <si>
    <t>Bypakke Bodø - trafikksikkerhet, G/S-veg, fortau, miljø mm.</t>
  </si>
  <si>
    <t>TA2</t>
  </si>
  <si>
    <t>TA3</t>
  </si>
  <si>
    <t>Bypakke Bodø - kollektivprosjekter</t>
  </si>
  <si>
    <t>TA4</t>
  </si>
  <si>
    <t>Rehabilitering/oppgradering av kommunale veier</t>
  </si>
  <si>
    <t>TA5</t>
  </si>
  <si>
    <t>TA6</t>
  </si>
  <si>
    <t>Oppgradering bruer</t>
  </si>
  <si>
    <t>TA7</t>
  </si>
  <si>
    <t>TA8</t>
  </si>
  <si>
    <t>Byteknikk - innkjøp maskiner</t>
  </si>
  <si>
    <t>TA9</t>
  </si>
  <si>
    <t>TA10</t>
  </si>
  <si>
    <t>Sjøgata - oppgradering ifm ny reguleringsplan</t>
  </si>
  <si>
    <t>TA11</t>
  </si>
  <si>
    <t>Hunstadlia - Junkervei - VL i Rv tunnel</t>
  </si>
  <si>
    <t>Vannledning Godøynes - Skålbones</t>
  </si>
  <si>
    <t>Forsterking brannvannsdekning/oppgradering</t>
  </si>
  <si>
    <t>Hunstad Sør og Mørkvedbukta</t>
  </si>
  <si>
    <t>Bodøsjøen 2</t>
  </si>
  <si>
    <t>Vollsletta - reguleringsplankrav TA SAK</t>
  </si>
  <si>
    <t>Reinsletta avløpssanering</t>
  </si>
  <si>
    <t>Urbanhydrologisk stasjon</t>
  </si>
  <si>
    <t>Sum teknisk avdeling</t>
  </si>
  <si>
    <t>Post - Tilskudd til andres investeringer</t>
  </si>
  <si>
    <t>Rammetilskudd</t>
  </si>
  <si>
    <t>Inntekts- og formuesskatt</t>
  </si>
  <si>
    <t>Eiendomsskatt</t>
  </si>
  <si>
    <t>Andre generelle driftsinntekter</t>
  </si>
  <si>
    <t>Sum bevilgninger drift, netto</t>
  </si>
  <si>
    <t>Avskrivinger</t>
  </si>
  <si>
    <t>Renteinntekter</t>
  </si>
  <si>
    <t>Utbytter</t>
  </si>
  <si>
    <t>Gevinster og tap på finansielle omløpsmidler</t>
  </si>
  <si>
    <t>Renteutgifter</t>
  </si>
  <si>
    <t>Avdrag på lån</t>
  </si>
  <si>
    <t>Disponering eller dekning av netto driftsresultat</t>
  </si>
  <si>
    <t>Overføring til investering</t>
  </si>
  <si>
    <t>Netto avsetninger til eller bruk av disposisjonsfond</t>
  </si>
  <si>
    <t>Motpost avskrivninger</t>
  </si>
  <si>
    <t xml:space="preserve">Investeringer i varige driftsmidler </t>
  </si>
  <si>
    <t>Tilskudd til andres investeringer</t>
  </si>
  <si>
    <t>Investeringer i aksjer og andeler i selskaper</t>
  </si>
  <si>
    <t>Utlån av egne midler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</si>
  <si>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</si>
  <si>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</si>
  <si>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</si>
  <si>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</si>
  <si>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</si>
  <si>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</si>
  <si>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</si>
  <si>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Videreutlån</t>
  </si>
  <si>
    <t>Bruk av lån til videreutlån</t>
  </si>
  <si>
    <t>Avdrag på lån til videreutlån</t>
  </si>
  <si>
    <t>Overføring fra drift</t>
  </si>
  <si>
    <t>Oppr. budsjett 2021</t>
  </si>
  <si>
    <t>Økonomiplan 2022</t>
  </si>
  <si>
    <t>Økonomiplan 2023</t>
  </si>
  <si>
    <t>Økonomiplan 2024</t>
  </si>
  <si>
    <t>Økonomiplan 2025</t>
  </si>
  <si>
    <t>Sum generelle driftsinntekter</t>
  </si>
  <si>
    <t/>
  </si>
  <si>
    <t>Korrigert sum bevilgninger drift, netto</t>
  </si>
  <si>
    <t>Sum netto driftsutgifter</t>
  </si>
  <si>
    <t>Brutto driftsresultat</t>
  </si>
  <si>
    <t>Netto finansutgifter</t>
  </si>
  <si>
    <t xml:space="preserve">Netto driftsresultat </t>
  </si>
  <si>
    <t>Netto avsetninger til eller bruk av bundne driftsfond</t>
  </si>
  <si>
    <t>Dekning av tidligere års merforbruk i driftsregnskapet</t>
  </si>
  <si>
    <t>Sum disponeringer eller dekning av netto driftsresultat</t>
  </si>
  <si>
    <t>Fremført til inndekning i senere år (merforbruk)</t>
  </si>
  <si>
    <t>Helse- og omsorg</t>
  </si>
  <si>
    <t>Kommunenes Fellesområde</t>
  </si>
  <si>
    <t>Herav:</t>
  </si>
  <si>
    <t>Netto renteutgifter og -inntekter</t>
  </si>
  <si>
    <t>Investeringer i varige driftsmidler</t>
  </si>
  <si>
    <t>Sum investeringsutgifter</t>
  </si>
  <si>
    <t>Sum investeringsinntekter</t>
  </si>
  <si>
    <t>Mottatte avdrag på videreutlån</t>
  </si>
  <si>
    <t>Netto utgifter videreutlån</t>
  </si>
  <si>
    <t>Netto avsetninger til eller bruk av bundne investeringsfond</t>
  </si>
  <si>
    <t>Netto avsetninger til eller bruk av ubundet investeringsfond</t>
  </si>
  <si>
    <t>Dekning av tidligere års udekket beløp</t>
  </si>
  <si>
    <t>Sum overføring fra drift og netto avsetninger</t>
  </si>
  <si>
    <t>Fremført til inndekning i senere år (udekket)</t>
  </si>
  <si>
    <t xml:space="preserve">Tilskudd til andres investeringer </t>
  </si>
  <si>
    <t>BKP-egenkapitaltilskudd</t>
  </si>
  <si>
    <t>Ny by ny flyplass</t>
  </si>
  <si>
    <t xml:space="preserve">Investeringer i aksjer og andeler i selskaper </t>
  </si>
  <si>
    <t>Bevilgningsoversikt drift 1A</t>
  </si>
  <si>
    <t>Bevilgninger drift 1B</t>
  </si>
  <si>
    <t>Bevilgningsoversikter investeringer 2A</t>
  </si>
  <si>
    <t>Økonomisk oversikt drift 3</t>
  </si>
  <si>
    <t>Bevilgninger investeringer 2B  - investeringer i varige driftsmidler</t>
  </si>
  <si>
    <t xml:space="preserve">Bevilgninger investeringer 2B  - tilskudd til andres investeringer </t>
  </si>
  <si>
    <t>Bevilgninger investeringer 2B  - utlån</t>
  </si>
  <si>
    <t>Bevilgninger investeringer 2B  - investeringer i aksjer og andeler</t>
  </si>
  <si>
    <t>Org nivå 2 - ID og beskrivelse</t>
  </si>
  <si>
    <t>Øk.plan 2022</t>
  </si>
  <si>
    <t>Øk.plan 2023</t>
  </si>
  <si>
    <t>Øk.plan 2024</t>
  </si>
  <si>
    <t>Øk.plan 2025</t>
  </si>
  <si>
    <t>1 - Administrasjon</t>
  </si>
  <si>
    <t>Driftsinntekter</t>
  </si>
  <si>
    <t>Driftsutgifter</t>
  </si>
  <si>
    <t>2 - Oppvekst og kultur</t>
  </si>
  <si>
    <t>3 - Helse- og omsorg</t>
  </si>
  <si>
    <t>4 - Utbygging og eiendom</t>
  </si>
  <si>
    <t>5 - Næring og utvikling</t>
  </si>
  <si>
    <t>6 - Teknisk</t>
  </si>
  <si>
    <t>7 - Økonomi og finans</t>
  </si>
  <si>
    <t>8 - Kommunenes Fellesområde</t>
  </si>
  <si>
    <t>Netto</t>
  </si>
  <si>
    <t>9 - Bodø kommune</t>
  </si>
  <si>
    <t>Kontotype</t>
  </si>
  <si>
    <t>Øk.plan  2021</t>
  </si>
  <si>
    <t>Endring</t>
  </si>
  <si>
    <t>DIGITALISERING OG IKT</t>
  </si>
  <si>
    <t>KOMMUNEADVOKAT</t>
  </si>
  <si>
    <t>KOMMUNIKASJON</t>
  </si>
  <si>
    <t>LÆRLINGER</t>
  </si>
  <si>
    <t>POLITISK SEKRETARIAT</t>
  </si>
  <si>
    <t>AA FELLES</t>
  </si>
  <si>
    <t>INNKJØP</t>
  </si>
  <si>
    <t>KEMNER</t>
  </si>
  <si>
    <t>KOMMUNEDIREKTØR</t>
  </si>
  <si>
    <t>REGNSKAP</t>
  </si>
  <si>
    <t>ØKONOMI</t>
  </si>
  <si>
    <t>NU FELLES</t>
  </si>
  <si>
    <t>NÆRING, UTV OG LANDBRUK</t>
  </si>
  <si>
    <t>PLAN OG SAMFUNN</t>
  </si>
  <si>
    <t>BARNE OG FAMILIE</t>
  </si>
  <si>
    <t>BARNEHAGE</t>
  </si>
  <si>
    <t>BARNEVERN</t>
  </si>
  <si>
    <t>FLYKTNING</t>
  </si>
  <si>
    <t>GRUNNSKOLE</t>
  </si>
  <si>
    <t>KULTUR</t>
  </si>
  <si>
    <t>OK ØVRIG</t>
  </si>
  <si>
    <t>BOLIGTJENESTEN</t>
  </si>
  <si>
    <t>HELSE</t>
  </si>
  <si>
    <t>HJEMMETJENESTEN</t>
  </si>
  <si>
    <t>HO ØVRIG</t>
  </si>
  <si>
    <t>INSTITUSJONER</t>
  </si>
  <si>
    <t>MILJØTJENESTEN</t>
  </si>
  <si>
    <t>TILDELING</t>
  </si>
  <si>
    <t>ENERGI</t>
  </si>
  <si>
    <t>FDVU</t>
  </si>
  <si>
    <t>PARKERINGSHUS</t>
  </si>
  <si>
    <t>RENHOLD</t>
  </si>
  <si>
    <t>BYGG OG MILJØ</t>
  </si>
  <si>
    <t>BYTEKNIKK</t>
  </si>
  <si>
    <t>BYUTVIKLING</t>
  </si>
  <si>
    <t>TA ØVRIG</t>
  </si>
  <si>
    <t>VA</t>
  </si>
  <si>
    <t>AVSKRIVNINGER</t>
  </si>
  <si>
    <t>AVTALER</t>
  </si>
  <si>
    <t>FELLES</t>
  </si>
  <si>
    <t>FINANS</t>
  </si>
  <si>
    <t>KVOTEKRAFT</t>
  </si>
  <si>
    <t>PENSJON</t>
  </si>
  <si>
    <t>SKATT/RAMME</t>
  </si>
  <si>
    <t>Fordelt på skjema 1A</t>
  </si>
  <si>
    <t>Fordelt på skjema 1B</t>
  </si>
  <si>
    <t>Sum netto skjema 1A og 1B</t>
  </si>
  <si>
    <t>Kommunes fellesområde*</t>
  </si>
  <si>
    <t>Budsjett 2025</t>
  </si>
  <si>
    <t>Opprinnelig budsjett</t>
  </si>
  <si>
    <t>Sum Vedtak forrige periode</t>
  </si>
  <si>
    <t>Sum Budsjettendring i år</t>
  </si>
  <si>
    <t>Sum Lønns- og prisvekst</t>
  </si>
  <si>
    <t>Konsekvensjusteringer</t>
  </si>
  <si>
    <t>Konsekvensjustert ramme</t>
  </si>
  <si>
    <t>Driftskonsekvens</t>
  </si>
  <si>
    <t>Driftskonsekvenser IKT</t>
  </si>
  <si>
    <t>Krisesenteret i Salten - IKT-kostnader</t>
  </si>
  <si>
    <t>Løding barnehage - IKT-kostnader</t>
  </si>
  <si>
    <t>Mørkvedbukta skole og barnehage - IKT-kostnader</t>
  </si>
  <si>
    <t>Omsorg+ fremtidig område - IKT-kostnader</t>
  </si>
  <si>
    <t>Stordalshallen rehabilitering - IKT-kostnader</t>
  </si>
  <si>
    <t>Sum Driftskonsekvens</t>
  </si>
  <si>
    <t>Pensjon 2022</t>
  </si>
  <si>
    <t>Saldering 2022-2025 - AA - læringer</t>
  </si>
  <si>
    <t>Saldering 2022-2025 - Nedtrekk avdelingene 2025</t>
  </si>
  <si>
    <t>Valg 2025</t>
  </si>
  <si>
    <t>Varslingsordning</t>
  </si>
  <si>
    <t>Sum Nye behov</t>
  </si>
  <si>
    <t>Nye tiltak og realendringer</t>
  </si>
  <si>
    <t>Ramme 2022-2025</t>
  </si>
  <si>
    <t>Løding barnehage - drift tjeneste</t>
  </si>
  <si>
    <t>Bymuseum PS 21/35</t>
  </si>
  <si>
    <t>Perspektivmelding, demografi</t>
  </si>
  <si>
    <t>Saldering 2022-2025 - Barnevern, forebyggende</t>
  </si>
  <si>
    <t>Saldering 2022-2025 - Fritidskort</t>
  </si>
  <si>
    <t>Statsbudsjett - barnevern</t>
  </si>
  <si>
    <t>Statsbudsjett 2022</t>
  </si>
  <si>
    <t>IKT - ansattvarsling hjemmetjeneste - drift tjeneste</t>
  </si>
  <si>
    <t>IKT - pasient- og ansattevarsling institusjon/bolig - drift tjeneste</t>
  </si>
  <si>
    <t xml:space="preserve">Krisesenteret i Salten - endret periodisering driftskostnader </t>
  </si>
  <si>
    <t>Omsorg+ fremtidig område - brukerbetaling</t>
  </si>
  <si>
    <t>Omsorg+ fremtidig område - drift tjeneste</t>
  </si>
  <si>
    <t>Ressurskrevende brukere og legeplan</t>
  </si>
  <si>
    <t>Saldering 2022-2025 - Fastlegeordning</t>
  </si>
  <si>
    <t>Saldering 2022-2025 - Mellomfinansiering HO</t>
  </si>
  <si>
    <t>Krisesenteret i Salten - FDVU-kostnader</t>
  </si>
  <si>
    <t>Omsorg+ fremtidig område - FDVU-kostnader</t>
  </si>
  <si>
    <t>Driftskostnader park Hundholmen plass/Nedre torg</t>
  </si>
  <si>
    <t>Saldering 2022-2025 - Nedtrekk TA</t>
  </si>
  <si>
    <t>Vintervedlikehold nye veier</t>
  </si>
  <si>
    <t>Nye stillinger innkjøp</t>
  </si>
  <si>
    <t>Felles ansvar Salten</t>
  </si>
  <si>
    <t>Gjennomgang R8</t>
  </si>
  <si>
    <t>Saldering 2022-2025 - Redusert underskuddsdekning pga UE</t>
  </si>
  <si>
    <t>Saldering 2022-2025 - Redusert underskuddsdekning pga ØF</t>
  </si>
  <si>
    <t>Saldering 2022-2025 - Reverser pensjon</t>
  </si>
  <si>
    <t>Saldering 2022-2025 - Reverser pensjon/trygd</t>
  </si>
  <si>
    <t>Saldering 2022-2025 - Tilskudd Stormen</t>
  </si>
  <si>
    <t>Underskudd 2021</t>
  </si>
  <si>
    <t>Sanering vann sentrum</t>
  </si>
  <si>
    <t>Reinsletta - sanering ifm Bypakke Bodø</t>
  </si>
  <si>
    <t>Vannforsyning Seines/Gillesvåg</t>
  </si>
  <si>
    <t>Burøya/Valen - Nyholmen - vann</t>
  </si>
  <si>
    <t>Nordstrandveien VA - sanering ifm. ny vei</t>
  </si>
  <si>
    <t>Jensvoll avløpsopprydding</t>
  </si>
  <si>
    <t>Sanering avløp sentrum</t>
  </si>
  <si>
    <t>Driftsinvesteringer vann og avløp</t>
  </si>
  <si>
    <t>Skivik - Løpsmark renseanlegg</t>
  </si>
  <si>
    <t>Mørkved renseanlegg</t>
  </si>
  <si>
    <t>Jensvoll overføring til sone 505 Åltjønna</t>
  </si>
  <si>
    <t>Åltjønna overføring til sone 600 Stokkvika</t>
  </si>
  <si>
    <t>Burøya/Valen - Nyholmen - avløp</t>
  </si>
  <si>
    <t>Bjørndalslia trykkøkningsstasjon - fornying</t>
  </si>
  <si>
    <t>Marvoll VBA - oppgradering</t>
  </si>
  <si>
    <t>Oksebakken pumpestasjon og overløp</t>
  </si>
  <si>
    <t>VA - Vann til Ny By og øvrig 10årsperspektiv</t>
  </si>
  <si>
    <t>Vannforsyning - Støvset og Skjerstad</t>
  </si>
  <si>
    <t>VA - Avløp til Ny By og øvrig 10årsperspektiv</t>
  </si>
  <si>
    <t>VA1</t>
  </si>
  <si>
    <t>VA2</t>
  </si>
  <si>
    <t>VA3</t>
  </si>
  <si>
    <t>VA4</t>
  </si>
  <si>
    <t>VA5</t>
  </si>
  <si>
    <t>VA6</t>
  </si>
  <si>
    <t>VA7</t>
  </si>
  <si>
    <t>VA8</t>
  </si>
  <si>
    <t>VA9</t>
  </si>
  <si>
    <t>VA10</t>
  </si>
  <si>
    <t>VA11</t>
  </si>
  <si>
    <t>VA12</t>
  </si>
  <si>
    <t>VA13</t>
  </si>
  <si>
    <t>VA14</t>
  </si>
  <si>
    <t>VA15</t>
  </si>
  <si>
    <t>VA16</t>
  </si>
  <si>
    <t>VA17</t>
  </si>
  <si>
    <t>VA18</t>
  </si>
  <si>
    <t>VA19</t>
  </si>
  <si>
    <t>VA20</t>
  </si>
  <si>
    <t>VA21</t>
  </si>
  <si>
    <t>VA22</t>
  </si>
  <si>
    <t>VA23</t>
  </si>
  <si>
    <t>VA24</t>
  </si>
  <si>
    <t>VA25</t>
  </si>
  <si>
    <t>VA26</t>
  </si>
  <si>
    <t>VA27</t>
  </si>
  <si>
    <t>Sum VA</t>
  </si>
  <si>
    <t>Gebyrfinansierte investeringer</t>
  </si>
  <si>
    <t>Sum andre</t>
  </si>
  <si>
    <t>KF3</t>
  </si>
  <si>
    <t>Bodø kommunale pensjonskasse - egenkapitaltilskudd</t>
  </si>
  <si>
    <t>Skolenes/barnehagenes uteområder</t>
  </si>
  <si>
    <t>Tilpasninger i skolebygg</t>
  </si>
  <si>
    <t>Mørkvedbukta - ny skole og barnehage</t>
  </si>
  <si>
    <t>Utredning og bygging skoler</t>
  </si>
  <si>
    <t>Barnehage Tverlandet  - Løding</t>
  </si>
  <si>
    <t>Svømmebasseng Tverlandet - utredningsmidler</t>
  </si>
  <si>
    <t>Treningsparker/Tuftepark</t>
  </si>
  <si>
    <t>Rehabilitering Stordalshallen inkl. sportsgulv</t>
  </si>
  <si>
    <t>Heldøgns omsorgsplasser</t>
  </si>
  <si>
    <t>Bofellesskap for personer med funksjonsnedsettelser - Tverlandet</t>
  </si>
  <si>
    <t>Krisesenteret i Salten</t>
  </si>
  <si>
    <t>Helsehuset</t>
  </si>
  <si>
    <t>IKT - innovasjon helse og omsorg</t>
  </si>
  <si>
    <t>IKT - grunnleggende IKT infrastruktur</t>
  </si>
  <si>
    <t>Brannoppgradering</t>
  </si>
  <si>
    <t>Oppgradering VVS anlegg</t>
  </si>
  <si>
    <t>Energieffektiviseringstiltak</t>
  </si>
  <si>
    <t>Feltutbygging/salg</t>
  </si>
  <si>
    <t>Rehabilitering og utvikling av bygg</t>
  </si>
  <si>
    <t>Oppgradering av fortau ifm. saneringsprosjekter</t>
  </si>
  <si>
    <t>Bypakke Bodø - Digitale barnetråkk - Div mindre prosjekter</t>
  </si>
  <si>
    <t>Automatfronter</t>
  </si>
  <si>
    <t>Vei- og gatelys</t>
  </si>
  <si>
    <t>Handlingsplan for parker og byrom - Hundholmen plass/Nedre Torg</t>
  </si>
  <si>
    <t>Ikke gebyrfinansierte investeringer</t>
  </si>
  <si>
    <t>Driftsbudsjett tiltak</t>
  </si>
  <si>
    <t xml:space="preserve">Ny legeplan </t>
  </si>
  <si>
    <t xml:space="preserve">Nye ressurskrevende brukere </t>
  </si>
  <si>
    <t>Stabsstilling</t>
  </si>
  <si>
    <t xml:space="preserve">Helsesekretær - Rønvik legesenter </t>
  </si>
  <si>
    <t xml:space="preserve">Driftskonsekvens investeringer </t>
  </si>
  <si>
    <t xml:space="preserve">Sum nye behov </t>
  </si>
  <si>
    <t xml:space="preserve">Institusjon - Reduksjon driftsbudsjett  </t>
  </si>
  <si>
    <t>Oppfølgingstjenesten - Reduksjon av driftsbudsjett</t>
  </si>
  <si>
    <t xml:space="preserve">Institusjon - Innføring av TOFU lagerstyring - Stadiontunet sykehjem </t>
  </si>
  <si>
    <t>Institusjon - Avvikle frivillighetskoordinatorer</t>
  </si>
  <si>
    <t xml:space="preserve">Institusjon - Samkjøre bakvaktordning for legevakt og KAD </t>
  </si>
  <si>
    <t>Institusjon - Gå ut av Livsgledeordningen</t>
  </si>
  <si>
    <t>Institusjon - Endre 10 plasser til omsorg+ Furumoen sykehjem</t>
  </si>
  <si>
    <t xml:space="preserve">Institusjon/hjemmetjeneste - Omgjøring av 20 sykehjemsplasser til 6 HDO - Furumoen sykehjem </t>
  </si>
  <si>
    <t>Institusjon - Reduksjon/endring av 17 sykehjemsplasser</t>
  </si>
  <si>
    <t xml:space="preserve">Institusjon - Reduksjon grunnbemanning </t>
  </si>
  <si>
    <t>Oppfølgingstjenesten - Redusert drift 8 plasser i HGT131</t>
  </si>
  <si>
    <t>Hjemmetjeneste - Avvikle avtale med eksterne - hjelpemiddelhåndtering</t>
  </si>
  <si>
    <t xml:space="preserve">Hjemmetjeneste - Avvikle sommer sammen </t>
  </si>
  <si>
    <t xml:space="preserve">Miljøtjenesten - Innleie utenfor ramme (Sommer sammen) </t>
  </si>
  <si>
    <t>Hjemmetjenesten - Effektivisering ABF</t>
  </si>
  <si>
    <t>Helsekontoret - Avslutte støtte til ATV (Alternativ til vold)</t>
  </si>
  <si>
    <t>NAV - Barnetrygd i beregningsgrunnlag for sosialhjelp</t>
  </si>
  <si>
    <t>NAV - rammejustering demografimodell</t>
  </si>
  <si>
    <t>Helse og omsorg - Samdrift Lillebølgen og Sølvsuper</t>
  </si>
  <si>
    <t xml:space="preserve">Helse og omsorg - Justering ramme kommunal bostøtte </t>
  </si>
  <si>
    <t xml:space="preserve">Miljøtjenesten - Reduksjon grunnbemanning </t>
  </si>
  <si>
    <t xml:space="preserve">Uspesifiserte strukturelle endringer </t>
  </si>
  <si>
    <t xml:space="preserve">Sum rammereduksjoner </t>
  </si>
  <si>
    <t xml:space="preserve">Sum tiltak </t>
  </si>
  <si>
    <t xml:space="preserve">Helse og omsorg </t>
  </si>
  <si>
    <t xml:space="preserve">Teknisk </t>
  </si>
  <si>
    <t>Vintervedlikehold nye overtatte veier</t>
  </si>
  <si>
    <t>Driftskonsekvenser av investering</t>
  </si>
  <si>
    <t>Vintervedlikehold sykkel</t>
  </si>
  <si>
    <t>Saldering 2022-2025</t>
  </si>
  <si>
    <t xml:space="preserve">Utbygging og eiendom </t>
  </si>
  <si>
    <t>Driftskonsekvenser investering</t>
  </si>
  <si>
    <t>Sum nye behov</t>
  </si>
  <si>
    <t>Driftskonsekvenser investeringer</t>
  </si>
  <si>
    <t>Saldering 2022-2025 - nedtrekk avdelingene 2025</t>
  </si>
  <si>
    <t>Saldering 2022-2025 - lærlinger 2022</t>
  </si>
  <si>
    <t>Sum rammereduksjon</t>
  </si>
  <si>
    <t>Rest innsparingskrav 2021-2024</t>
  </si>
  <si>
    <t>2 nye stillinger innkjøpskontoret</t>
  </si>
  <si>
    <t xml:space="preserve">Oppvekst og kultur </t>
  </si>
  <si>
    <t>Driftskonsekvens investeringer</t>
  </si>
  <si>
    <t>Personalkostnader grunnskole</t>
  </si>
  <si>
    <t>Rest uspesifisert effektivisering fra tidligere økonomiplan</t>
  </si>
  <si>
    <t>Tilpasning demografi, spes.ped fagteam</t>
  </si>
  <si>
    <t>Endret tiltaksprofil, barnevernet</t>
  </si>
  <si>
    <t>Andel reduksjon administrative og merkantile oppgaver og stillinger</t>
  </si>
  <si>
    <t>Åpen barnehage/familiesentrene, pedagoger</t>
  </si>
  <si>
    <t>Utekontakten, feltarbeider, ledelse</t>
  </si>
  <si>
    <t>Psykisk helsetjeneste, foreldreveiledere/kliniske terapeuter</t>
  </si>
  <si>
    <t>Kulturkontoret, redusert bemanning</t>
  </si>
  <si>
    <t>Idrettsanlegg - reduksjon drift av kommunale anlegg</t>
  </si>
  <si>
    <t>Søkbare tilskuddsmidler, kultur</t>
  </si>
  <si>
    <t>Søkbare tilskuddsmidler, idrett</t>
  </si>
  <si>
    <t xml:space="preserve">Søkbare tilskuddsmidler - Bodø Ungdomsråd </t>
  </si>
  <si>
    <t xml:space="preserve">Økte leiepriser idrettsanlegg </t>
  </si>
  <si>
    <t xml:space="preserve">Folkehelsetiltak </t>
  </si>
  <si>
    <t>Stormen bibliotek, redusert bemanning</t>
  </si>
  <si>
    <t>Rådhusmøtet</t>
  </si>
  <si>
    <t>Uspesifiserte strukturelle endringer</t>
  </si>
  <si>
    <t>Sum rammereduksjoner</t>
  </si>
  <si>
    <t>Sum tiltak</t>
  </si>
  <si>
    <t>Bodø kommune</t>
  </si>
  <si>
    <t>Driftsrammer</t>
  </si>
  <si>
    <t>Regnskap 2020</t>
  </si>
  <si>
    <t>-1 373 469 321</t>
  </si>
  <si>
    <t>-1 320 102 801</t>
  </si>
  <si>
    <t>-1 346 523 001</t>
  </si>
  <si>
    <t>-1 345 468 001</t>
  </si>
  <si>
    <t>-1 343 118 401</t>
  </si>
  <si>
    <t>-1 342 933 401</t>
  </si>
  <si>
    <t>-1 589 150 002</t>
  </si>
  <si>
    <t>-1 713 741 999</t>
  </si>
  <si>
    <t>-1 779 355 999</t>
  </si>
  <si>
    <t>-1 795 249 999</t>
  </si>
  <si>
    <t>-1 811 074 999</t>
  </si>
  <si>
    <t>-1 826 798 999</t>
  </si>
  <si>
    <t>-174 720 047</t>
  </si>
  <si>
    <t>-172 969 000</t>
  </si>
  <si>
    <t>-217 096 000</t>
  </si>
  <si>
    <t>-225 644 000</t>
  </si>
  <si>
    <t>-223 850 000</t>
  </si>
  <si>
    <t>-218 774 000</t>
  </si>
  <si>
    <t>Andre skatteinntekter</t>
  </si>
  <si>
    <t>-238 775</t>
  </si>
  <si>
    <t>-150 000</t>
  </si>
  <si>
    <t>Andre overføringer og tilskudd fra staten</t>
  </si>
  <si>
    <t>-100 133 680</t>
  </si>
  <si>
    <t>-134 256 008</t>
  </si>
  <si>
    <t>-140 160 316</t>
  </si>
  <si>
    <t>-137 179 316</t>
  </si>
  <si>
    <t>Overføringer og tilskudd fra andre</t>
  </si>
  <si>
    <t>-640 636 745</t>
  </si>
  <si>
    <t>-479 047 780</t>
  </si>
  <si>
    <t>-444 974 172</t>
  </si>
  <si>
    <t>-442 940 572</t>
  </si>
  <si>
    <t>-440 481 672</t>
  </si>
  <si>
    <t>-440 044 272</t>
  </si>
  <si>
    <t>Brukerbetalinger</t>
  </si>
  <si>
    <t>-129 698 890</t>
  </si>
  <si>
    <t>-139 412 132</t>
  </si>
  <si>
    <t>-145 792 607</t>
  </si>
  <si>
    <t>-148 212 607</t>
  </si>
  <si>
    <t>Salgs- og leieinntekter</t>
  </si>
  <si>
    <t>-346 134 536</t>
  </si>
  <si>
    <t>-398 619 060</t>
  </si>
  <si>
    <t>-384 835 947</t>
  </si>
  <si>
    <t>-384 850 747</t>
  </si>
  <si>
    <t>-384 861 847</t>
  </si>
  <si>
    <t>Sum driftsinntekter</t>
  </si>
  <si>
    <t>-4 354 181 997</t>
  </si>
  <si>
    <t>-4 358 298 780</t>
  </si>
  <si>
    <t>-4 458 888 042</t>
  </si>
  <si>
    <t>-4 480 256 242</t>
  </si>
  <si>
    <t>-4 486 508 842</t>
  </si>
  <si>
    <t>-4 498 954 442</t>
  </si>
  <si>
    <t>Lønnsutgifter</t>
  </si>
  <si>
    <t>2 244 161 086</t>
  </si>
  <si>
    <t>2 265 839 827</t>
  </si>
  <si>
    <t>2 254 793 889</t>
  </si>
  <si>
    <t>2 124 414 311</t>
  </si>
  <si>
    <t>2 103 448 612</t>
  </si>
  <si>
    <t>2 036 193 612</t>
  </si>
  <si>
    <t>Sosiale utgifter</t>
  </si>
  <si>
    <t>400 642 794</t>
  </si>
  <si>
    <t>320 141 448</t>
  </si>
  <si>
    <t>511 768 914</t>
  </si>
  <si>
    <t>516 099 514</t>
  </si>
  <si>
    <t>515 219 914</t>
  </si>
  <si>
    <t>514 883 114</t>
  </si>
  <si>
    <t>Kjøp av varer og tjenester</t>
  </si>
  <si>
    <t>1 117 914 368</t>
  </si>
  <si>
    <t>1 157 693 398</t>
  </si>
  <si>
    <t>1 097 084 906</t>
  </si>
  <si>
    <t>1 153 212 043</t>
  </si>
  <si>
    <t>1 149 743 516</t>
  </si>
  <si>
    <t>1 210 285 516</t>
  </si>
  <si>
    <t>Overføringer og tilskudd til andre</t>
  </si>
  <si>
    <t>415 497 462</t>
  </si>
  <si>
    <t>336 381 206</t>
  </si>
  <si>
    <t>332 673 879</t>
  </si>
  <si>
    <t>341 211 179</t>
  </si>
  <si>
    <t>341 833 179</t>
  </si>
  <si>
    <t>341 728 079</t>
  </si>
  <si>
    <t>Avskrivninger</t>
  </si>
  <si>
    <t>279 113 610</t>
  </si>
  <si>
    <t>216 350 400</t>
  </si>
  <si>
    <t>236 460 400</t>
  </si>
  <si>
    <t>Sum driftsutgifter</t>
  </si>
  <si>
    <t>4 457 329 319</t>
  </si>
  <si>
    <t>4 296 406 279</t>
  </si>
  <si>
    <t>4 432 781 987</t>
  </si>
  <si>
    <t>4 371 397 447</t>
  </si>
  <si>
    <t>4 346 705 620</t>
  </si>
  <si>
    <t>4 339 550 720</t>
  </si>
  <si>
    <t>103 147 322</t>
  </si>
  <si>
    <t>-61 892 501</t>
  </si>
  <si>
    <t>-26 106 055</t>
  </si>
  <si>
    <t>-108 858 795</t>
  </si>
  <si>
    <t>-139 803 222</t>
  </si>
  <si>
    <t>-159 403 722</t>
  </si>
  <si>
    <t>-28 439 946</t>
  </si>
  <si>
    <t>-20 496 404</t>
  </si>
  <si>
    <t>-47 649 304</t>
  </si>
  <si>
    <t>-53 857 304</t>
  </si>
  <si>
    <t>-59 961 104</t>
  </si>
  <si>
    <t>-61 462 504</t>
  </si>
  <si>
    <t>-41 001 344</t>
  </si>
  <si>
    <t>-48 400 000</t>
  </si>
  <si>
    <t>-51 000 000</t>
  </si>
  <si>
    <t>-50 110</t>
  </si>
  <si>
    <t>-1 302 400</t>
  </si>
  <si>
    <t>-1 480 000</t>
  </si>
  <si>
    <t>-1 894 400</t>
  </si>
  <si>
    <t>-2 131 200</t>
  </si>
  <si>
    <t>123 571 927</t>
  </si>
  <si>
    <t>102 151 301</t>
  </si>
  <si>
    <t>150 673 363</t>
  </si>
  <si>
    <t>189 893 200</t>
  </si>
  <si>
    <t>214 435 900</t>
  </si>
  <si>
    <t>226 322 530</t>
  </si>
  <si>
    <t>184 940 608</t>
  </si>
  <si>
    <t>225 672 297</t>
  </si>
  <si>
    <t>242 876 996</t>
  </si>
  <si>
    <t>253 212 996</t>
  </si>
  <si>
    <t>268 102 996</t>
  </si>
  <si>
    <t>285 235 196</t>
  </si>
  <si>
    <t>239 021 135</t>
  </si>
  <si>
    <t>257 624 794</t>
  </si>
  <si>
    <t>293 421 055</t>
  </si>
  <si>
    <t>336 354 492</t>
  </si>
  <si>
    <t>369 446 592</t>
  </si>
  <si>
    <t>396 964 022</t>
  </si>
  <si>
    <t>-279 113 610</t>
  </si>
  <si>
    <t>-216 350 400</t>
  </si>
  <si>
    <t>-236 460 400</t>
  </si>
  <si>
    <t>Netto driftsresultat</t>
  </si>
  <si>
    <t>63 054 847</t>
  </si>
  <si>
    <t>-20 618 107</t>
  </si>
  <si>
    <t>30 854 600</t>
  </si>
  <si>
    <t>-8 964 703</t>
  </si>
  <si>
    <t>-6 817 030</t>
  </si>
  <si>
    <t>1 099 900</t>
  </si>
  <si>
    <t>1 500 000</t>
  </si>
  <si>
    <t>39 247 838</t>
  </si>
  <si>
    <t>-14 565 300</t>
  </si>
  <si>
    <t>-18 893 900</t>
  </si>
  <si>
    <t>-18 177 400</t>
  </si>
  <si>
    <t>-17 177 400</t>
  </si>
  <si>
    <t>-102 313 623</t>
  </si>
  <si>
    <t>33 683 200</t>
  </si>
  <si>
    <t>-48 360 700</t>
  </si>
  <si>
    <t>25 642 103</t>
  </si>
  <si>
    <t>22 494 430</t>
  </si>
  <si>
    <t>14 577 500</t>
  </si>
  <si>
    <t>Dekning av tidligere års merforbruk</t>
  </si>
  <si>
    <t>34 900 000</t>
  </si>
  <si>
    <t>-63 065 784</t>
  </si>
  <si>
    <t>20 617 900</t>
  </si>
  <si>
    <t>-30 854 600</t>
  </si>
  <si>
    <t>8 964 703</t>
  </si>
  <si>
    <t>6 817 030</t>
  </si>
  <si>
    <t>-1 099 900</t>
  </si>
  <si>
    <t>-10 937</t>
  </si>
  <si>
    <t>Vei Burøya</t>
  </si>
  <si>
    <t>Kai Blixvær</t>
  </si>
  <si>
    <t>Kai Vestbrekken/Dampskipskai Sør</t>
  </si>
  <si>
    <t>Mindre Investeringsprosjekter idrett og friluft PS 19/74</t>
  </si>
  <si>
    <t>Hovedjordet 3 etg.</t>
  </si>
  <si>
    <t>Inv Justeringsavtaler Mva Utbyggingsavtaler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</si>
</sst>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##,###,###,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i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iri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375A7D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</cellStyleXfs>
  <cellXfs count="176">
    <xf numFmtId="0" fontId="0" fillId="0" borderId="0" xfId="0"/>
    <xf numFmtId="0" fontId="4" fillId="4" borderId="1" xfId="0" applyFont="1" applyFill="1" applyBorder="1"/>
    <xf numFmtId="3" fontId="0" fillId="0" borderId="0" xfId="1" applyNumberFormat="1" applyFont="1"/>
    <xf numFmtId="0" fontId="4" fillId="0" borderId="2" xfId="0" applyFont="1" applyBorder="1"/>
    <xf numFmtId="0" fontId="5" fillId="0" borderId="0" xfId="0" applyFont="1"/>
    <xf numFmtId="3" fontId="0" fillId="0" borderId="0" xfId="0" applyNumberFormat="1"/>
    <xf numFmtId="3" fontId="0" fillId="0" borderId="0" xfId="1" applyNumberFormat="1" applyFont="1" applyFill="1"/>
    <xf numFmtId="165" fontId="0" fillId="0" borderId="0" xfId="1" applyNumberFormat="1" applyFont="1" applyFill="1"/>
    <xf numFmtId="165" fontId="4" fillId="0" borderId="2" xfId="0" applyNumberFormat="1" applyFont="1" applyBorder="1"/>
    <xf numFmtId="0" fontId="6" fillId="0" borderId="0" xfId="0" applyFont="1" applyAlignment="1">
      <alignment horizontal="left" vertical="top" wrapText="1"/>
    </xf>
    <xf numFmtId="165" fontId="0" fillId="0" borderId="0" xfId="0" applyNumberFormat="1"/>
    <xf numFmtId="165" fontId="5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5" fontId="6" fillId="0" borderId="0" xfId="0" applyNumberFormat="1" applyFont="1" applyAlignment="1">
      <alignment horizontal="left" vertical="top" wrapText="1"/>
    </xf>
    <xf numFmtId="0" fontId="4" fillId="4" borderId="3" xfId="0" applyFont="1" applyFill="1" applyBorder="1" applyAlignment="1">
      <alignment horizontal="left"/>
    </xf>
    <xf numFmtId="0" fontId="4" fillId="0" borderId="0" xfId="0" applyFont="1"/>
    <xf numFmtId="0" fontId="3" fillId="0" borderId="0" xfId="0" applyFont="1"/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4" xfId="3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6" xfId="3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3" fontId="0" fillId="5" borderId="0" xfId="1" applyNumberFormat="1" applyFont="1" applyFill="1" applyAlignment="1">
      <alignment horizontal="right"/>
    </xf>
    <xf numFmtId="3" fontId="0" fillId="5" borderId="0" xfId="1" applyNumberFormat="1" applyFont="1" applyFill="1"/>
    <xf numFmtId="0" fontId="7" fillId="5" borderId="2" xfId="0" applyFont="1" applyFill="1" applyBorder="1" applyAlignment="1">
      <alignment horizontal="left"/>
    </xf>
    <xf numFmtId="3" fontId="7" fillId="5" borderId="2" xfId="1" applyNumberFormat="1" applyFont="1" applyFill="1" applyBorder="1" applyAlignment="1">
      <alignment horizontal="right"/>
    </xf>
    <xf numFmtId="3" fontId="0" fillId="5" borderId="2" xfId="1" applyNumberFormat="1" applyFont="1" applyFill="1" applyBorder="1"/>
    <xf numFmtId="164" fontId="0" fillId="5" borderId="8" xfId="1" applyNumberFormat="1" applyFont="1" applyFill="1" applyBorder="1"/>
    <xf numFmtId="0" fontId="0" fillId="5" borderId="2" xfId="0" applyFill="1" applyBorder="1"/>
    <xf numFmtId="0" fontId="7" fillId="5" borderId="9" xfId="0" applyFont="1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164" fontId="0" fillId="5" borderId="10" xfId="1" applyNumberFormat="1" applyFont="1" applyFill="1" applyBorder="1"/>
    <xf numFmtId="0" fontId="0" fillId="5" borderId="9" xfId="0" applyFill="1" applyBorder="1" applyAlignment="1">
      <alignment horizontal="center"/>
    </xf>
    <xf numFmtId="164" fontId="1" fillId="5" borderId="4" xfId="1" applyNumberFormat="1" applyFill="1" applyBorder="1"/>
    <xf numFmtId="164" fontId="1" fillId="5" borderId="12" xfId="1" applyNumberFormat="1" applyFill="1" applyBorder="1"/>
    <xf numFmtId="164" fontId="1" fillId="5" borderId="6" xfId="1" applyNumberFormat="1" applyFill="1" applyBorder="1"/>
    <xf numFmtId="164" fontId="0" fillId="0" borderId="0" xfId="1" applyNumberFormat="1" applyFont="1" applyBorder="1" applyAlignment="1">
      <alignment horizontal="left"/>
    </xf>
    <xf numFmtId="164" fontId="1" fillId="0" borderId="0" xfId="1" applyNumberFormat="1" applyBorder="1"/>
    <xf numFmtId="0" fontId="0" fillId="5" borderId="4" xfId="0" applyFill="1" applyBorder="1"/>
    <xf numFmtId="0" fontId="0" fillId="5" borderId="12" xfId="0" applyFill="1" applyBorder="1"/>
    <xf numFmtId="0" fontId="0" fillId="5" borderId="6" xfId="0" applyFill="1" applyBorder="1"/>
    <xf numFmtId="0" fontId="2" fillId="2" borderId="0" xfId="2"/>
    <xf numFmtId="0" fontId="0" fillId="5" borderId="0" xfId="0" applyFill="1"/>
    <xf numFmtId="3" fontId="0" fillId="5" borderId="0" xfId="0" applyNumberFormat="1" applyFill="1"/>
    <xf numFmtId="49" fontId="0" fillId="0" borderId="0" xfId="0" applyNumberFormat="1"/>
    <xf numFmtId="166" fontId="8" fillId="0" borderId="0" xfId="0" applyNumberFormat="1" applyFont="1"/>
    <xf numFmtId="166" fontId="8" fillId="6" borderId="0" xfId="0" applyNumberFormat="1" applyFont="1" applyFill="1"/>
    <xf numFmtId="0" fontId="8" fillId="0" borderId="0" xfId="0" applyFont="1"/>
    <xf numFmtId="49" fontId="9" fillId="7" borderId="0" xfId="0" applyNumberFormat="1" applyFont="1" applyFill="1"/>
    <xf numFmtId="49" fontId="4" fillId="7" borderId="0" xfId="0" applyNumberFormat="1" applyFont="1" applyFill="1"/>
    <xf numFmtId="49" fontId="10" fillId="0" borderId="0" xfId="4" applyNumberFormat="1"/>
    <xf numFmtId="0" fontId="8" fillId="6" borderId="0" xfId="4" applyFont="1" applyFill="1"/>
    <xf numFmtId="166" fontId="10" fillId="0" borderId="0" xfId="4" applyNumberFormat="1"/>
    <xf numFmtId="0" fontId="10" fillId="0" borderId="0" xfId="4" applyNumberFormat="1"/>
    <xf numFmtId="0" fontId="8" fillId="6" borderId="0" xfId="4" applyFont="1" applyFill="1"/>
    <xf numFmtId="49" fontId="10" fillId="0" borderId="0" xfId="4" applyNumberFormat="1"/>
    <xf numFmtId="166" fontId="10" fillId="0" borderId="0" xfId="4" applyNumberFormat="1"/>
    <xf numFmtId="166" fontId="0" fillId="0" borderId="0" xfId="0" applyNumberFormat="1"/>
    <xf numFmtId="49" fontId="11" fillId="0" borderId="0" xfId="4" applyNumberFormat="1" applyFont="1"/>
    <xf numFmtId="166" fontId="11" fillId="0" borderId="0" xfId="4" applyNumberFormat="1" applyFont="1"/>
    <xf numFmtId="49" fontId="10" fillId="0" borderId="0" xfId="4" applyNumberFormat="1"/>
    <xf numFmtId="166" fontId="10" fillId="0" borderId="0" xfId="4" applyNumberFormat="1"/>
    <xf numFmtId="166" fontId="9" fillId="0" borderId="2" xfId="4" applyNumberFormat="1" applyFont="1" applyBorder="1"/>
    <xf numFmtId="166" fontId="0" fillId="0" borderId="2" xfId="0" applyNumberFormat="1" applyBorder="1"/>
    <xf numFmtId="49" fontId="10" fillId="0" borderId="0" xfId="4" applyNumberFormat="1"/>
    <xf numFmtId="166" fontId="10" fillId="0" borderId="0" xfId="4" applyNumberFormat="1"/>
    <xf numFmtId="49" fontId="10" fillId="0" borderId="0" xfId="4" applyNumberFormat="1"/>
    <xf numFmtId="166" fontId="10" fillId="0" borderId="0" xfId="4" applyNumberFormat="1"/>
    <xf numFmtId="49" fontId="10" fillId="0" borderId="0" xfId="4" applyNumberFormat="1"/>
    <xf numFmtId="166" fontId="10" fillId="0" borderId="0" xfId="4" applyNumberFormat="1"/>
    <xf numFmtId="49" fontId="10" fillId="0" borderId="0" xfId="4" applyNumberFormat="1"/>
    <xf numFmtId="166" fontId="10" fillId="0" borderId="0" xfId="4" applyNumberFormat="1"/>
    <xf numFmtId="49" fontId="10" fillId="0" borderId="0" xfId="4" applyNumberFormat="1"/>
    <xf numFmtId="166" fontId="10" fillId="0" borderId="0" xfId="4" applyNumberFormat="1"/>
    <xf numFmtId="49" fontId="10" fillId="0" borderId="0" xfId="4" applyNumberFormat="1"/>
    <xf numFmtId="166" fontId="10" fillId="0" borderId="0" xfId="4" applyNumberFormat="1"/>
    <xf numFmtId="49" fontId="10" fillId="0" borderId="0" xfId="4" applyNumberFormat="1"/>
    <xf numFmtId="166" fontId="10" fillId="0" borderId="0" xfId="4" applyNumberFormat="1"/>
    <xf numFmtId="49" fontId="10" fillId="0" borderId="0" xfId="4" applyNumberFormat="1"/>
    <xf numFmtId="166" fontId="10" fillId="0" borderId="0" xfId="4" applyNumberFormat="1"/>
    <xf numFmtId="164" fontId="0" fillId="0" borderId="0" xfId="1" applyNumberFormat="1" applyFont="1"/>
    <xf numFmtId="164" fontId="4" fillId="0" borderId="0" xfId="1" applyNumberFormat="1" applyFont="1"/>
    <xf numFmtId="164" fontId="4" fillId="0" borderId="2" xfId="1" applyNumberFormat="1" applyFont="1" applyBorder="1"/>
    <xf numFmtId="0" fontId="4" fillId="0" borderId="9" xfId="0" applyFont="1" applyBorder="1"/>
    <xf numFmtId="164" fontId="4" fillId="0" borderId="9" xfId="1" applyNumberFormat="1" applyFont="1" applyBorder="1"/>
    <xf numFmtId="164" fontId="0" fillId="0" borderId="2" xfId="1" applyNumberFormat="1" applyFont="1" applyBorder="1"/>
    <xf numFmtId="0" fontId="0" fillId="0" borderId="0" xfId="0" applyFont="1" applyFill="1" applyBorder="1"/>
    <xf numFmtId="0" fontId="0" fillId="0" borderId="2" xfId="0" applyBorder="1"/>
    <xf numFmtId="0" fontId="15" fillId="0" borderId="0" xfId="0" applyFont="1"/>
    <xf numFmtId="164" fontId="7" fillId="5" borderId="2" xfId="1" applyNumberFormat="1" applyFont="1" applyFill="1" applyBorder="1" applyAlignment="1">
      <alignment horizontal="right"/>
    </xf>
    <xf numFmtId="164" fontId="0" fillId="5" borderId="2" xfId="1" applyNumberFormat="1" applyFont="1" applyFill="1" applyBorder="1"/>
    <xf numFmtId="164" fontId="0" fillId="5" borderId="0" xfId="1" applyNumberFormat="1" applyFont="1" applyFill="1"/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164" fontId="0" fillId="5" borderId="7" xfId="1" applyNumberFormat="1" applyFont="1" applyFill="1" applyBorder="1"/>
    <xf numFmtId="164" fontId="0" fillId="5" borderId="5" xfId="1" applyNumberFormat="1" applyFont="1" applyFill="1" applyBorder="1"/>
    <xf numFmtId="0" fontId="7" fillId="5" borderId="1" xfId="0" applyFont="1" applyFill="1" applyBorder="1" applyAlignment="1">
      <alignment horizontal="left"/>
    </xf>
    <xf numFmtId="3" fontId="0" fillId="5" borderId="7" xfId="1" applyNumberFormat="1" applyFont="1" applyFill="1" applyBorder="1"/>
    <xf numFmtId="3" fontId="0" fillId="5" borderId="10" xfId="1" applyNumberFormat="1" applyFont="1" applyFill="1" applyBorder="1"/>
    <xf numFmtId="3" fontId="0" fillId="5" borderId="5" xfId="1" applyNumberFormat="1" applyFont="1" applyFill="1" applyBorder="1"/>
    <xf numFmtId="0" fontId="13" fillId="9" borderId="0" xfId="6" applyBorder="1"/>
    <xf numFmtId="0" fontId="12" fillId="8" borderId="0" xfId="5"/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vertical="center"/>
    </xf>
    <xf numFmtId="0" fontId="16" fillId="0" borderId="0" xfId="0" applyFont="1"/>
    <xf numFmtId="0" fontId="4" fillId="5" borderId="19" xfId="0" applyFont="1" applyFill="1" applyBorder="1" applyAlignment="1">
      <alignment vertical="center"/>
    </xf>
    <xf numFmtId="3" fontId="4" fillId="5" borderId="19" xfId="0" applyNumberFormat="1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ont="1" applyFill="1"/>
    <xf numFmtId="0" fontId="17" fillId="5" borderId="0" xfId="0" applyFont="1" applyFill="1" applyAlignment="1">
      <alignment vertical="center"/>
    </xf>
    <xf numFmtId="3" fontId="17" fillId="5" borderId="0" xfId="0" applyNumberFormat="1" applyFont="1" applyFill="1" applyAlignment="1">
      <alignment horizontal="right" vertical="center"/>
    </xf>
    <xf numFmtId="0" fontId="18" fillId="5" borderId="0" xfId="0" applyFont="1" applyFill="1" applyAlignment="1">
      <alignment vertical="center"/>
    </xf>
    <xf numFmtId="3" fontId="18" fillId="5" borderId="0" xfId="0" applyNumberFormat="1" applyFont="1" applyFill="1" applyAlignment="1">
      <alignment horizontal="right" vertical="center"/>
    </xf>
    <xf numFmtId="0" fontId="18" fillId="5" borderId="2" xfId="0" applyFont="1" applyFill="1" applyBorder="1" applyAlignment="1">
      <alignment vertical="center"/>
    </xf>
    <xf numFmtId="3" fontId="18" fillId="5" borderId="2" xfId="0" applyNumberFormat="1" applyFont="1" applyFill="1" applyBorder="1" applyAlignment="1">
      <alignment horizontal="right" vertical="center"/>
    </xf>
    <xf numFmtId="0" fontId="17" fillId="11" borderId="0" xfId="0" applyFont="1" applyFill="1" applyAlignment="1">
      <alignment vertical="center"/>
    </xf>
    <xf numFmtId="3" fontId="17" fillId="11" borderId="0" xfId="0" applyNumberFormat="1" applyFont="1" applyFill="1" applyAlignment="1">
      <alignment horizontal="right" vertical="center"/>
    </xf>
    <xf numFmtId="0" fontId="18" fillId="11" borderId="0" xfId="0" applyFont="1" applyFill="1" applyAlignment="1">
      <alignment vertical="center"/>
    </xf>
    <xf numFmtId="3" fontId="18" fillId="11" borderId="0" xfId="0" applyNumberFormat="1" applyFont="1" applyFill="1" applyAlignment="1">
      <alignment horizontal="right" vertical="center"/>
    </xf>
    <xf numFmtId="0" fontId="18" fillId="11" borderId="2" xfId="0" applyFont="1" applyFill="1" applyBorder="1" applyAlignment="1">
      <alignment vertical="center"/>
    </xf>
    <xf numFmtId="3" fontId="18" fillId="11" borderId="2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3" fontId="18" fillId="5" borderId="0" xfId="0" applyNumberFormat="1" applyFont="1" applyFill="1" applyBorder="1" applyAlignment="1">
      <alignment horizontal="right" vertical="center"/>
    </xf>
    <xf numFmtId="0" fontId="16" fillId="12" borderId="0" xfId="0" applyFont="1" applyFill="1" applyAlignment="1">
      <alignment horizontal="center"/>
    </xf>
    <xf numFmtId="0" fontId="19" fillId="13" borderId="1" xfId="0" applyFont="1" applyFill="1" applyBorder="1" applyAlignment="1">
      <alignment wrapText="1"/>
    </xf>
    <xf numFmtId="0" fontId="19" fillId="13" borderId="1" xfId="0" applyFont="1" applyFill="1" applyBorder="1" applyAlignment="1">
      <alignment horizontal="center" wrapText="1"/>
    </xf>
    <xf numFmtId="0" fontId="16" fillId="12" borderId="0" xfId="0" applyFont="1" applyFill="1" applyAlignment="1">
      <alignment wrapText="1"/>
    </xf>
    <xf numFmtId="3" fontId="16" fillId="12" borderId="0" xfId="0" applyNumberFormat="1" applyFont="1" applyFill="1" applyAlignment="1">
      <alignment vertical="center"/>
    </xf>
    <xf numFmtId="0" fontId="16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vertical="center" wrapText="1"/>
    </xf>
    <xf numFmtId="49" fontId="19" fillId="12" borderId="0" xfId="1" applyNumberFormat="1" applyFont="1" applyFill="1" applyBorder="1" applyAlignment="1">
      <alignment horizontal="right" vertical="center" wrapText="1"/>
    </xf>
    <xf numFmtId="0" fontId="16" fillId="12" borderId="0" xfId="0" applyFont="1" applyFill="1" applyAlignment="1">
      <alignment vertical="center"/>
    </xf>
    <xf numFmtId="3" fontId="16" fillId="12" borderId="0" xfId="0" applyNumberFormat="1" applyFont="1" applyFill="1"/>
    <xf numFmtId="0" fontId="16" fillId="12" borderId="0" xfId="0" applyFont="1" applyFill="1"/>
    <xf numFmtId="0" fontId="16" fillId="12" borderId="0" xfId="0" applyFont="1" applyFill="1" applyAlignment="1">
      <alignment horizontal="center" vertical="top"/>
    </xf>
    <xf numFmtId="0" fontId="16" fillId="12" borderId="0" xfId="0" applyFont="1" applyFill="1" applyAlignment="1">
      <alignment vertical="center" wrapText="1"/>
    </xf>
    <xf numFmtId="0" fontId="19" fillId="12" borderId="0" xfId="0" applyFont="1" applyFill="1" applyAlignment="1">
      <alignment vertical="center"/>
    </xf>
    <xf numFmtId="3" fontId="19" fillId="12" borderId="0" xfId="0" applyNumberFormat="1" applyFont="1" applyFill="1" applyAlignment="1">
      <alignment vertical="center"/>
    </xf>
    <xf numFmtId="0" fontId="19" fillId="12" borderId="2" xfId="0" applyFont="1" applyFill="1" applyBorder="1" applyAlignment="1">
      <alignment vertical="center" wrapText="1"/>
    </xf>
    <xf numFmtId="3" fontId="19" fillId="12" borderId="2" xfId="0" applyNumberFormat="1" applyFont="1" applyFill="1" applyBorder="1" applyAlignment="1">
      <alignment vertical="center"/>
    </xf>
    <xf numFmtId="0" fontId="20" fillId="6" borderId="1" xfId="4" applyFont="1" applyFill="1" applyBorder="1"/>
    <xf numFmtId="0" fontId="4" fillId="0" borderId="1" xfId="0" applyFont="1" applyBorder="1"/>
    <xf numFmtId="0" fontId="0" fillId="0" borderId="1" xfId="0" applyBorder="1"/>
    <xf numFmtId="166" fontId="0" fillId="0" borderId="1" xfId="0" applyNumberFormat="1" applyBorder="1"/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3" fontId="0" fillId="5" borderId="0" xfId="0" applyNumberFormat="1" applyFill="1" applyAlignment="1">
      <alignment horizontal="right" vertical="center"/>
    </xf>
    <xf numFmtId="0" fontId="4" fillId="10" borderId="13" xfId="0" applyFont="1" applyFill="1" applyBorder="1" applyAlignment="1">
      <alignment horizontal="left" wrapText="1"/>
    </xf>
    <xf numFmtId="0" fontId="4" fillId="10" borderId="16" xfId="0" applyFont="1" applyFill="1" applyBorder="1" applyAlignment="1">
      <alignment horizontal="left" wrapText="1"/>
    </xf>
    <xf numFmtId="0" fontId="4" fillId="10" borderId="14" xfId="0" applyFont="1" applyFill="1" applyBorder="1" applyAlignment="1">
      <alignment horizontal="center" wrapText="1"/>
    </xf>
    <xf numFmtId="0" fontId="4" fillId="10" borderId="17" xfId="0" applyFont="1" applyFill="1" applyBorder="1" applyAlignment="1">
      <alignment horizontal="center" wrapText="1"/>
    </xf>
    <xf numFmtId="0" fontId="4" fillId="10" borderId="15" xfId="0" applyFont="1" applyFill="1" applyBorder="1" applyAlignment="1">
      <alignment horizontal="center" wrapText="1"/>
    </xf>
    <xf numFmtId="0" fontId="4" fillId="10" borderId="18" xfId="0" applyFont="1" applyFill="1" applyBorder="1" applyAlignment="1">
      <alignment horizontal="center" wrapText="1"/>
    </xf>
    <xf numFmtId="166" fontId="8" fillId="0" borderId="0" xfId="4" applyNumberFormat="1" applyFont="1"/>
    <xf numFmtId="166" fontId="8" fillId="6" borderId="0" xfId="4" applyNumberFormat="1" applyFont="1" applyFill="1"/>
    <xf numFmtId="49" fontId="10" fillId="0" borderId="0" xfId="4" applyNumberFormat="1"/>
    <xf numFmtId="166" fontId="8" fillId="0" borderId="0" xfId="4" applyNumberFormat="1" applyFont="1"/>
    <xf numFmtId="166" fontId="8" fillId="0" borderId="0" xfId="4" applyNumberFormat="1" applyFont="1"/>
    <xf numFmtId="166" fontId="8" fillId="6" borderId="0" xfId="4" applyNumberFormat="1" applyFont="1" applyFill="1"/>
    <xf numFmtId="0" fontId="8" fillId="0" borderId="0" xfId="4" applyFont="1"/>
    <xf numFmtId="49" fontId="10" fillId="0" borderId="0" xfId="4" applyNumberFormat="1"/>
    <xf numFmtId="166" fontId="8" fillId="0" borderId="0" xfId="4" applyNumberFormat="1" applyFont="1"/>
    <xf numFmtId="2" fontId="8" fillId="6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right"/>
    </xf>
    <xf numFmtId="49" fontId="4" fillId="0" borderId="0" xfId="0" applyNumberFormat="1" applyFont="1"/>
    <xf numFmtId="1" fontId="8" fillId="6" borderId="0" xfId="0" applyNumberFormat="1" applyFont="1" applyFill="1" applyAlignment="1">
      <alignment horizontal="right"/>
    </xf>
  </cellXfs>
  <cellStyles count="7">
    <cellStyle name="20 % – uthevingsfarge 6" xfId="3" builtinId="50"/>
    <cellStyle name="Dårlig" xfId="2" builtinId="27"/>
    <cellStyle name="God" xfId="5" builtinId="26"/>
    <cellStyle name="Komma" xfId="1" builtinId="3"/>
    <cellStyle name="Normal" xfId="0" builtinId="0"/>
    <cellStyle name="Normal 2" xfId="4" xr:uid="{D915FAB4-2353-4BF2-A2C9-7D4C7FA2EB2B}"/>
    <cellStyle name="Nøytral" xfId="6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0778A-7978-4100-A9B6-58107FBD7319}">
  <sheetPr>
    <tabColor theme="9"/>
  </sheetPr>
  <dimension ref="A1:P48"/>
  <sheetViews>
    <sheetView workbookViewId="0">
      <selection activeCell="I10" sqref="I10"/>
    </sheetView>
  </sheetViews>
  <sheetFormatPr baseColWidth="10" defaultRowHeight="15"/>
  <cols>
    <col min="1" max="1" width="35.7109375" bestFit="1" customWidth="1"/>
    <col min="2" max="2" width="12.85546875" bestFit="1" customWidth="1"/>
    <col min="3" max="3" width="13.85546875" customWidth="1"/>
    <col min="4" max="7" width="13.28515625" bestFit="1" customWidth="1"/>
    <col min="12" max="12" width="26.140625" bestFit="1" customWidth="1"/>
    <col min="13" max="16" width="14.7109375" bestFit="1" customWidth="1"/>
  </cols>
  <sheetData>
    <row r="1" spans="1:16">
      <c r="A1" s="55" t="s">
        <v>175</v>
      </c>
      <c r="B1" s="55" t="s">
        <v>192</v>
      </c>
      <c r="C1" s="58" t="s">
        <v>193</v>
      </c>
      <c r="D1" s="55" t="s">
        <v>176</v>
      </c>
      <c r="E1" s="55" t="s">
        <v>177</v>
      </c>
      <c r="F1" s="55" t="s">
        <v>178</v>
      </c>
      <c r="G1" s="55" t="s">
        <v>179</v>
      </c>
      <c r="L1" s="148" t="s">
        <v>440</v>
      </c>
      <c r="M1" s="148" t="s">
        <v>1</v>
      </c>
      <c r="N1" s="148" t="s">
        <v>2</v>
      </c>
      <c r="O1" s="148" t="s">
        <v>3</v>
      </c>
      <c r="P1" s="148" t="s">
        <v>243</v>
      </c>
    </row>
    <row r="2" spans="1:16">
      <c r="A2" s="54" t="s">
        <v>180</v>
      </c>
      <c r="B2" s="54" t="s">
        <v>181</v>
      </c>
      <c r="C2" s="60">
        <v>-30182900</v>
      </c>
      <c r="D2" s="56">
        <v>-35346396</v>
      </c>
      <c r="E2" s="56">
        <v>-34801296</v>
      </c>
      <c r="F2" s="56">
        <v>-32751296</v>
      </c>
      <c r="G2" s="56">
        <v>-32751296</v>
      </c>
      <c r="L2" s="149" t="s">
        <v>0</v>
      </c>
      <c r="M2" s="150"/>
      <c r="N2" s="150"/>
      <c r="O2" s="150"/>
      <c r="P2" s="150"/>
    </row>
    <row r="3" spans="1:16">
      <c r="A3" s="54" t="s">
        <v>180</v>
      </c>
      <c r="B3" s="54" t="s">
        <v>182</v>
      </c>
      <c r="C3" s="60">
        <v>165606800</v>
      </c>
      <c r="D3" s="56">
        <v>164151036</v>
      </c>
      <c r="E3" s="56">
        <v>166412296</v>
      </c>
      <c r="F3" s="56">
        <v>161576069</v>
      </c>
      <c r="G3" s="56">
        <v>161316069</v>
      </c>
      <c r="L3" s="150" t="s">
        <v>181</v>
      </c>
      <c r="M3" s="151">
        <f>D2</f>
        <v>-35346396</v>
      </c>
      <c r="N3" s="151">
        <f t="shared" ref="N3:P3" si="0">E2</f>
        <v>-34801296</v>
      </c>
      <c r="O3" s="151">
        <f t="shared" si="0"/>
        <v>-32751296</v>
      </c>
      <c r="P3" s="151">
        <f t="shared" si="0"/>
        <v>-32751296</v>
      </c>
    </row>
    <row r="4" spans="1:16">
      <c r="A4" s="54" t="s">
        <v>180</v>
      </c>
      <c r="B4" s="54" t="s">
        <v>190</v>
      </c>
      <c r="C4" s="60">
        <f>C2+C3</f>
        <v>135423900</v>
      </c>
      <c r="D4" s="56">
        <f>D2+D3</f>
        <v>128804640</v>
      </c>
      <c r="E4" s="56">
        <f t="shared" ref="E4:G4" si="1">E2+E3</f>
        <v>131611000</v>
      </c>
      <c r="F4" s="56">
        <f t="shared" si="1"/>
        <v>128824773</v>
      </c>
      <c r="G4" s="56">
        <f t="shared" si="1"/>
        <v>128564773</v>
      </c>
      <c r="L4" s="150" t="s">
        <v>182</v>
      </c>
      <c r="M4" s="151">
        <f t="shared" ref="M4:M5" si="2">D3</f>
        <v>164151036</v>
      </c>
      <c r="N4" s="151">
        <f t="shared" ref="N4:N5" si="3">E3</f>
        <v>166412296</v>
      </c>
      <c r="O4" s="151">
        <f t="shared" ref="O4:O5" si="4">F3</f>
        <v>161576069</v>
      </c>
      <c r="P4" s="151">
        <f t="shared" ref="P4:P5" si="5">G3</f>
        <v>161316069</v>
      </c>
    </row>
    <row r="5" spans="1:16">
      <c r="A5" s="59" t="s">
        <v>180</v>
      </c>
      <c r="B5" s="62" t="s">
        <v>194</v>
      </c>
      <c r="C5" s="62"/>
      <c r="D5" s="63">
        <f>D4-C4</f>
        <v>-6619260</v>
      </c>
      <c r="E5" s="63">
        <f>E4-C4</f>
        <v>-3812900</v>
      </c>
      <c r="F5" s="63">
        <f>F4-C4</f>
        <v>-6599127</v>
      </c>
      <c r="G5" s="63">
        <f>G4-C4</f>
        <v>-6859127</v>
      </c>
      <c r="L5" s="150" t="s">
        <v>190</v>
      </c>
      <c r="M5" s="151">
        <f t="shared" si="2"/>
        <v>128804640</v>
      </c>
      <c r="N5" s="151">
        <f t="shared" si="3"/>
        <v>131611000</v>
      </c>
      <c r="O5" s="151">
        <f t="shared" si="4"/>
        <v>128824773</v>
      </c>
      <c r="P5" s="151">
        <f t="shared" si="5"/>
        <v>128564773</v>
      </c>
    </row>
    <row r="6" spans="1:16">
      <c r="A6" s="54"/>
      <c r="B6" s="54"/>
      <c r="C6" s="54"/>
      <c r="D6" s="56"/>
      <c r="E6" s="56"/>
      <c r="F6" s="56"/>
      <c r="G6" s="56"/>
      <c r="L6" s="150"/>
      <c r="M6" s="150"/>
      <c r="N6" s="150"/>
      <c r="O6" s="150"/>
      <c r="P6" s="150"/>
    </row>
    <row r="7" spans="1:16">
      <c r="A7" s="54" t="s">
        <v>183</v>
      </c>
      <c r="B7" s="54" t="s">
        <v>181</v>
      </c>
      <c r="C7" s="60">
        <v>-349171600</v>
      </c>
      <c r="D7" s="56">
        <v>-351525646</v>
      </c>
      <c r="E7" s="56">
        <v>-351525646</v>
      </c>
      <c r="F7" s="56">
        <v>-351525646</v>
      </c>
      <c r="G7" s="56">
        <v>-349525646</v>
      </c>
      <c r="L7" s="149" t="s">
        <v>7</v>
      </c>
      <c r="M7" s="150"/>
      <c r="N7" s="150"/>
      <c r="O7" s="150"/>
      <c r="P7" s="150"/>
    </row>
    <row r="8" spans="1:16">
      <c r="A8" s="54" t="s">
        <v>183</v>
      </c>
      <c r="B8" s="54" t="s">
        <v>182</v>
      </c>
      <c r="C8" s="60">
        <v>1630607300</v>
      </c>
      <c r="D8" s="56">
        <v>1607377333</v>
      </c>
      <c r="E8" s="56">
        <v>1581219333</v>
      </c>
      <c r="F8" s="56">
        <v>1573777333</v>
      </c>
      <c r="G8" s="56">
        <v>1531783333</v>
      </c>
      <c r="L8" s="150" t="s">
        <v>181</v>
      </c>
      <c r="M8" s="151">
        <f>D7</f>
        <v>-351525646</v>
      </c>
      <c r="N8" s="151">
        <f t="shared" ref="N8:P10" si="6">E7</f>
        <v>-351525646</v>
      </c>
      <c r="O8" s="151">
        <f t="shared" si="6"/>
        <v>-351525646</v>
      </c>
      <c r="P8" s="151">
        <f t="shared" si="6"/>
        <v>-349525646</v>
      </c>
    </row>
    <row r="9" spans="1:16">
      <c r="A9" s="54" t="s">
        <v>183</v>
      </c>
      <c r="B9" s="54" t="s">
        <v>190</v>
      </c>
      <c r="C9" s="60">
        <f>C7+C8</f>
        <v>1281435700</v>
      </c>
      <c r="D9" s="56">
        <f>D7+D8</f>
        <v>1255851687</v>
      </c>
      <c r="E9" s="56">
        <f t="shared" ref="E9" si="7">E7+E8</f>
        <v>1229693687</v>
      </c>
      <c r="F9" s="56">
        <f t="shared" ref="F9" si="8">F7+F8</f>
        <v>1222251687</v>
      </c>
      <c r="G9" s="56">
        <f t="shared" ref="G9" si="9">G7+G8</f>
        <v>1182257687</v>
      </c>
      <c r="L9" s="150" t="s">
        <v>182</v>
      </c>
      <c r="M9" s="151">
        <f t="shared" ref="M9:M10" si="10">D8</f>
        <v>1607377333</v>
      </c>
      <c r="N9" s="151">
        <f t="shared" si="6"/>
        <v>1581219333</v>
      </c>
      <c r="O9" s="151">
        <f t="shared" si="6"/>
        <v>1573777333</v>
      </c>
      <c r="P9" s="151">
        <f t="shared" si="6"/>
        <v>1531783333</v>
      </c>
    </row>
    <row r="10" spans="1:16">
      <c r="A10" s="59" t="s">
        <v>183</v>
      </c>
      <c r="B10" s="62" t="s">
        <v>194</v>
      </c>
      <c r="C10" s="62"/>
      <c r="D10" s="63">
        <f>D9-C9</f>
        <v>-25584013</v>
      </c>
      <c r="E10" s="63">
        <f>E9-C9</f>
        <v>-51742013</v>
      </c>
      <c r="F10" s="63">
        <f>F9-C9</f>
        <v>-59184013</v>
      </c>
      <c r="G10" s="63">
        <f>G9-C9</f>
        <v>-99178013</v>
      </c>
      <c r="L10" s="150" t="s">
        <v>190</v>
      </c>
      <c r="M10" s="151">
        <f t="shared" si="10"/>
        <v>1255851687</v>
      </c>
      <c r="N10" s="151">
        <f t="shared" si="6"/>
        <v>1229693687</v>
      </c>
      <c r="O10" s="151">
        <f t="shared" si="6"/>
        <v>1222251687</v>
      </c>
      <c r="P10" s="151">
        <f t="shared" si="6"/>
        <v>1182257687</v>
      </c>
    </row>
    <row r="11" spans="1:16">
      <c r="A11" s="54"/>
      <c r="B11" s="54"/>
      <c r="C11" s="54"/>
      <c r="D11" s="56"/>
      <c r="E11" s="56"/>
      <c r="F11" s="56"/>
      <c r="G11" s="56"/>
      <c r="L11" s="150"/>
      <c r="M11" s="150"/>
      <c r="N11" s="150"/>
      <c r="O11" s="150"/>
      <c r="P11" s="150"/>
    </row>
    <row r="12" spans="1:16">
      <c r="A12" s="54" t="s">
        <v>184</v>
      </c>
      <c r="B12" s="54" t="s">
        <v>181</v>
      </c>
      <c r="C12" s="60">
        <v>-373224700</v>
      </c>
      <c r="D12" s="56">
        <v>-343253246</v>
      </c>
      <c r="E12" s="56">
        <v>-343253246</v>
      </c>
      <c r="F12" s="56">
        <v>-343253246</v>
      </c>
      <c r="G12" s="56">
        <v>-347673246</v>
      </c>
      <c r="L12" s="149" t="s">
        <v>149</v>
      </c>
      <c r="M12" s="150"/>
      <c r="N12" s="150"/>
      <c r="O12" s="150"/>
      <c r="P12" s="150"/>
    </row>
    <row r="13" spans="1:16">
      <c r="A13" s="54" t="s">
        <v>184</v>
      </c>
      <c r="B13" s="54" t="s">
        <v>182</v>
      </c>
      <c r="C13" s="60">
        <v>1601130300.01</v>
      </c>
      <c r="D13" s="56">
        <v>1594878055.3199999</v>
      </c>
      <c r="E13" s="56">
        <v>1557756755.3099999</v>
      </c>
      <c r="F13" s="56">
        <v>1557870755.3199999</v>
      </c>
      <c r="G13" s="56">
        <v>1594593755.3199999</v>
      </c>
      <c r="L13" s="150" t="s">
        <v>181</v>
      </c>
      <c r="M13" s="151">
        <f>D12</f>
        <v>-343253246</v>
      </c>
      <c r="N13" s="151">
        <f t="shared" ref="N13:P13" si="11">E12</f>
        <v>-343253246</v>
      </c>
      <c r="O13" s="151">
        <f t="shared" si="11"/>
        <v>-343253246</v>
      </c>
      <c r="P13" s="151">
        <f t="shared" si="11"/>
        <v>-347673246</v>
      </c>
    </row>
    <row r="14" spans="1:16">
      <c r="A14" s="54" t="s">
        <v>184</v>
      </c>
      <c r="B14" s="54" t="s">
        <v>190</v>
      </c>
      <c r="C14" s="60">
        <f>C12+C13</f>
        <v>1227905600.01</v>
      </c>
      <c r="D14" s="56">
        <f>D12+D13</f>
        <v>1251624809.3199999</v>
      </c>
      <c r="E14" s="56">
        <f t="shared" ref="E14" si="12">E12+E13</f>
        <v>1214503509.3099999</v>
      </c>
      <c r="F14" s="56">
        <f t="shared" ref="F14" si="13">F12+F13</f>
        <v>1214617509.3199999</v>
      </c>
      <c r="G14" s="56">
        <f t="shared" ref="G14" si="14">G12+G13</f>
        <v>1246920509.3199999</v>
      </c>
      <c r="L14" s="150" t="s">
        <v>182</v>
      </c>
      <c r="M14" s="151">
        <f t="shared" ref="M14:M15" si="15">D13</f>
        <v>1594878055.3199999</v>
      </c>
      <c r="N14" s="151">
        <f t="shared" ref="N14:N15" si="16">E13</f>
        <v>1557756755.3099999</v>
      </c>
      <c r="O14" s="151">
        <f t="shared" ref="O14:O15" si="17">F13</f>
        <v>1557870755.3199999</v>
      </c>
      <c r="P14" s="151">
        <f t="shared" ref="P14:P15" si="18">G13</f>
        <v>1594593755.3199999</v>
      </c>
    </row>
    <row r="15" spans="1:16">
      <c r="A15" s="59" t="s">
        <v>184</v>
      </c>
      <c r="B15" s="62" t="s">
        <v>194</v>
      </c>
      <c r="C15" s="62"/>
      <c r="D15" s="63">
        <f>D14-C14</f>
        <v>23719209.309999943</v>
      </c>
      <c r="E15" s="63">
        <f>E14-C14</f>
        <v>-13402090.700000048</v>
      </c>
      <c r="F15" s="63">
        <f>F14-C14</f>
        <v>-13288090.690000057</v>
      </c>
      <c r="G15" s="63">
        <f>G14-C14</f>
        <v>19014909.309999943</v>
      </c>
      <c r="L15" s="150" t="s">
        <v>190</v>
      </c>
      <c r="M15" s="151">
        <f t="shared" si="15"/>
        <v>1251624809.3199999</v>
      </c>
      <c r="N15" s="151">
        <f t="shared" si="16"/>
        <v>1214503509.3099999</v>
      </c>
      <c r="O15" s="151">
        <f t="shared" si="17"/>
        <v>1214617509.3199999</v>
      </c>
      <c r="P15" s="151">
        <f t="shared" si="18"/>
        <v>1246920509.3199999</v>
      </c>
    </row>
    <row r="16" spans="1:16">
      <c r="A16" s="54"/>
      <c r="B16" s="54"/>
      <c r="C16" s="54"/>
      <c r="D16" s="56"/>
      <c r="E16" s="56"/>
      <c r="F16" s="56"/>
      <c r="G16" s="56"/>
      <c r="I16" s="60"/>
      <c r="L16" s="150"/>
      <c r="M16" s="150"/>
      <c r="N16" s="150"/>
      <c r="O16" s="150"/>
      <c r="P16" s="150"/>
    </row>
    <row r="17" spans="1:16">
      <c r="A17" s="54" t="s">
        <v>185</v>
      </c>
      <c r="B17" s="54" t="s">
        <v>181</v>
      </c>
      <c r="C17" s="60">
        <v>-52023300.009999998</v>
      </c>
      <c r="D17" s="56">
        <v>-51147008.990000002</v>
      </c>
      <c r="E17" s="56">
        <v>-51161808.990000002</v>
      </c>
      <c r="F17" s="56">
        <v>-51172908.990000002</v>
      </c>
      <c r="G17" s="56">
        <v>-51172908.990000002</v>
      </c>
      <c r="I17" s="60"/>
      <c r="L17" s="149" t="s">
        <v>9</v>
      </c>
      <c r="M17" s="150"/>
      <c r="N17" s="150"/>
      <c r="O17" s="150"/>
      <c r="P17" s="150"/>
    </row>
    <row r="18" spans="1:16">
      <c r="A18" s="54" t="s">
        <v>185</v>
      </c>
      <c r="B18" s="54" t="s">
        <v>182</v>
      </c>
      <c r="C18" s="60">
        <v>213913999.99000001</v>
      </c>
      <c r="D18" s="56">
        <v>211946087</v>
      </c>
      <c r="E18" s="56">
        <v>208902787.00999999</v>
      </c>
      <c r="F18" s="56">
        <v>208766987</v>
      </c>
      <c r="G18" s="56">
        <v>213602987</v>
      </c>
      <c r="L18" s="150" t="s">
        <v>181</v>
      </c>
      <c r="M18" s="151">
        <f>D17</f>
        <v>-51147008.990000002</v>
      </c>
      <c r="N18" s="151">
        <f t="shared" ref="N18:P18" si="19">E17</f>
        <v>-51161808.990000002</v>
      </c>
      <c r="O18" s="151">
        <f t="shared" si="19"/>
        <v>-51172908.990000002</v>
      </c>
      <c r="P18" s="151">
        <f t="shared" si="19"/>
        <v>-51172908.990000002</v>
      </c>
    </row>
    <row r="19" spans="1:16">
      <c r="A19" s="54" t="s">
        <v>185</v>
      </c>
      <c r="B19" s="54" t="s">
        <v>190</v>
      </c>
      <c r="C19" s="60">
        <f>C17+C18</f>
        <v>161890699.98000002</v>
      </c>
      <c r="D19" s="56">
        <f>D17+D18</f>
        <v>160799078.00999999</v>
      </c>
      <c r="E19" s="56">
        <f t="shared" ref="E19" si="20">E17+E18</f>
        <v>157740978.01999998</v>
      </c>
      <c r="F19" s="56">
        <f t="shared" ref="F19" si="21">F17+F18</f>
        <v>157594078.00999999</v>
      </c>
      <c r="G19" s="56">
        <f t="shared" ref="G19" si="22">G17+G18</f>
        <v>162430078.00999999</v>
      </c>
      <c r="L19" s="150" t="s">
        <v>182</v>
      </c>
      <c r="M19" s="151">
        <f t="shared" ref="M19:M20" si="23">D18</f>
        <v>211946087</v>
      </c>
      <c r="N19" s="151">
        <f t="shared" ref="N19:N20" si="24">E18</f>
        <v>208902787.00999999</v>
      </c>
      <c r="O19" s="151">
        <f t="shared" ref="O19:O20" si="25">F18</f>
        <v>208766987</v>
      </c>
      <c r="P19" s="151">
        <f t="shared" ref="P19:P20" si="26">G18</f>
        <v>213602987</v>
      </c>
    </row>
    <row r="20" spans="1:16">
      <c r="A20" s="59" t="s">
        <v>185</v>
      </c>
      <c r="B20" s="62" t="s">
        <v>194</v>
      </c>
      <c r="C20" s="62"/>
      <c r="D20" s="63">
        <f>D19-C19</f>
        <v>-1091621.9700000286</v>
      </c>
      <c r="E20" s="63">
        <f>E19-C19</f>
        <v>-4149721.9600000381</v>
      </c>
      <c r="F20" s="63">
        <f>F19-C19</f>
        <v>-4296621.9700000286</v>
      </c>
      <c r="G20" s="63">
        <f>G19-C19</f>
        <v>539378.02999997139</v>
      </c>
      <c r="L20" s="150" t="s">
        <v>190</v>
      </c>
      <c r="M20" s="151">
        <f t="shared" si="23"/>
        <v>160799078.00999999</v>
      </c>
      <c r="N20" s="151">
        <f t="shared" si="24"/>
        <v>157740978.01999998</v>
      </c>
      <c r="O20" s="151">
        <f t="shared" si="25"/>
        <v>157594078.00999999</v>
      </c>
      <c r="P20" s="151">
        <f t="shared" si="26"/>
        <v>162430078.00999999</v>
      </c>
    </row>
    <row r="21" spans="1:16">
      <c r="A21" s="54"/>
      <c r="B21" s="54"/>
      <c r="C21" s="54"/>
      <c r="D21" s="56"/>
      <c r="E21" s="56"/>
      <c r="F21" s="56"/>
      <c r="G21" s="56"/>
      <c r="L21" s="150"/>
      <c r="M21" s="150"/>
      <c r="N21" s="150"/>
      <c r="O21" s="150"/>
      <c r="P21" s="150"/>
    </row>
    <row r="22" spans="1:16">
      <c r="A22" s="54" t="s">
        <v>186</v>
      </c>
      <c r="B22" s="54" t="s">
        <v>181</v>
      </c>
      <c r="C22" s="60">
        <v>-21634200</v>
      </c>
      <c r="D22" s="56">
        <v>-23230799</v>
      </c>
      <c r="E22" s="56">
        <v>-19285499</v>
      </c>
      <c r="F22" s="56">
        <v>-12688599</v>
      </c>
      <c r="G22" s="56">
        <v>-10851199</v>
      </c>
      <c r="I22" s="60"/>
      <c r="L22" s="149" t="s">
        <v>6</v>
      </c>
      <c r="M22" s="150"/>
      <c r="N22" s="150"/>
      <c r="O22" s="150"/>
      <c r="P22" s="150"/>
    </row>
    <row r="23" spans="1:16">
      <c r="A23" s="54" t="s">
        <v>186</v>
      </c>
      <c r="B23" s="54" t="s">
        <v>182</v>
      </c>
      <c r="C23" s="60">
        <v>50789600</v>
      </c>
      <c r="D23" s="56">
        <v>51426523</v>
      </c>
      <c r="E23" s="56">
        <v>47002823</v>
      </c>
      <c r="F23" s="56">
        <v>39944023</v>
      </c>
      <c r="G23" s="56">
        <v>37066823</v>
      </c>
      <c r="I23" s="60"/>
      <c r="L23" s="150" t="s">
        <v>181</v>
      </c>
      <c r="M23" s="151">
        <f>D22</f>
        <v>-23230799</v>
      </c>
      <c r="N23" s="151">
        <f t="shared" ref="N23:P23" si="27">E22</f>
        <v>-19285499</v>
      </c>
      <c r="O23" s="151">
        <f t="shared" si="27"/>
        <v>-12688599</v>
      </c>
      <c r="P23" s="151">
        <f t="shared" si="27"/>
        <v>-10851199</v>
      </c>
    </row>
    <row r="24" spans="1:16">
      <c r="A24" s="54" t="s">
        <v>186</v>
      </c>
      <c r="B24" s="54" t="s">
        <v>190</v>
      </c>
      <c r="C24" s="60">
        <f>C22+C23</f>
        <v>29155400</v>
      </c>
      <c r="D24" s="56">
        <f>D22+D23</f>
        <v>28195724</v>
      </c>
      <c r="E24" s="56">
        <f t="shared" ref="E24" si="28">E22+E23</f>
        <v>27717324</v>
      </c>
      <c r="F24" s="56">
        <f t="shared" ref="F24" si="29">F22+F23</f>
        <v>27255424</v>
      </c>
      <c r="G24" s="56">
        <f t="shared" ref="G24" si="30">G22+G23</f>
        <v>26215624</v>
      </c>
      <c r="L24" s="150" t="s">
        <v>182</v>
      </c>
      <c r="M24" s="151">
        <f t="shared" ref="M24:M25" si="31">D23</f>
        <v>51426523</v>
      </c>
      <c r="N24" s="151">
        <f t="shared" ref="N24:N25" si="32">E23</f>
        <v>47002823</v>
      </c>
      <c r="O24" s="151">
        <f t="shared" ref="O24:O25" si="33">F23</f>
        <v>39944023</v>
      </c>
      <c r="P24" s="151">
        <f t="shared" ref="P24:P25" si="34">G23</f>
        <v>37066823</v>
      </c>
    </row>
    <row r="25" spans="1:16">
      <c r="A25" s="59" t="s">
        <v>186</v>
      </c>
      <c r="B25" s="62" t="s">
        <v>194</v>
      </c>
      <c r="C25" s="62"/>
      <c r="D25" s="63">
        <f>D24-C24</f>
        <v>-959676</v>
      </c>
      <c r="E25" s="63">
        <f>E24-C24</f>
        <v>-1438076</v>
      </c>
      <c r="F25" s="63">
        <f>F24-C24</f>
        <v>-1899976</v>
      </c>
      <c r="G25" s="63">
        <f>G24-C24</f>
        <v>-2939776</v>
      </c>
      <c r="L25" s="150" t="s">
        <v>190</v>
      </c>
      <c r="M25" s="151">
        <f t="shared" si="31"/>
        <v>28195724</v>
      </c>
      <c r="N25" s="151">
        <f t="shared" si="32"/>
        <v>27717324</v>
      </c>
      <c r="O25" s="151">
        <f t="shared" si="33"/>
        <v>27255424</v>
      </c>
      <c r="P25" s="151">
        <f t="shared" si="34"/>
        <v>26215624</v>
      </c>
    </row>
    <row r="26" spans="1:16">
      <c r="A26" s="54"/>
      <c r="B26" s="54"/>
      <c r="C26" s="54"/>
      <c r="D26" s="56"/>
      <c r="E26" s="56"/>
      <c r="F26" s="56"/>
      <c r="G26" s="56"/>
      <c r="L26" s="150"/>
      <c r="M26" s="150"/>
      <c r="N26" s="150"/>
      <c r="O26" s="150"/>
      <c r="P26" s="150"/>
    </row>
    <row r="27" spans="1:16">
      <c r="A27" s="54" t="s">
        <v>187</v>
      </c>
      <c r="B27" s="54" t="s">
        <v>181</v>
      </c>
      <c r="C27" s="60">
        <v>-267722000</v>
      </c>
      <c r="D27" s="56">
        <v>-269177903</v>
      </c>
      <c r="E27" s="56">
        <v>-269177903</v>
      </c>
      <c r="F27" s="56">
        <v>-269177903</v>
      </c>
      <c r="G27" s="56">
        <v>-269177903</v>
      </c>
      <c r="L27" s="149" t="s">
        <v>10</v>
      </c>
      <c r="M27" s="150"/>
      <c r="N27" s="150"/>
      <c r="O27" s="150"/>
      <c r="P27" s="150"/>
    </row>
    <row r="28" spans="1:16">
      <c r="A28" s="54" t="s">
        <v>187</v>
      </c>
      <c r="B28" s="54" t="s">
        <v>182</v>
      </c>
      <c r="C28" s="60">
        <v>353074600</v>
      </c>
      <c r="D28" s="56">
        <v>353937487.98000002</v>
      </c>
      <c r="E28" s="56">
        <v>355476487.98000002</v>
      </c>
      <c r="F28" s="56">
        <v>355476487.98000002</v>
      </c>
      <c r="G28" s="56">
        <v>352521487.98000002</v>
      </c>
      <c r="L28" s="150" t="s">
        <v>181</v>
      </c>
      <c r="M28" s="151">
        <f>D27</f>
        <v>-269177903</v>
      </c>
      <c r="N28" s="151">
        <f t="shared" ref="N28:P28" si="35">E27</f>
        <v>-269177903</v>
      </c>
      <c r="O28" s="151">
        <f t="shared" si="35"/>
        <v>-269177903</v>
      </c>
      <c r="P28" s="151">
        <f t="shared" si="35"/>
        <v>-269177903</v>
      </c>
    </row>
    <row r="29" spans="1:16">
      <c r="A29" s="54" t="s">
        <v>187</v>
      </c>
      <c r="B29" s="54" t="s">
        <v>190</v>
      </c>
      <c r="C29" s="60">
        <f>C27+C28</f>
        <v>85352600</v>
      </c>
      <c r="D29" s="56">
        <f>D27+D28</f>
        <v>84759584.980000019</v>
      </c>
      <c r="E29" s="56">
        <f t="shared" ref="E29" si="36">E27+E28</f>
        <v>86298584.980000019</v>
      </c>
      <c r="F29" s="56">
        <f t="shared" ref="F29" si="37">F27+F28</f>
        <v>86298584.980000019</v>
      </c>
      <c r="G29" s="56">
        <f t="shared" ref="G29" si="38">G27+G28</f>
        <v>83343584.980000019</v>
      </c>
      <c r="L29" s="150" t="s">
        <v>182</v>
      </c>
      <c r="M29" s="151">
        <f t="shared" ref="M29:M30" si="39">D28</f>
        <v>353937487.98000002</v>
      </c>
      <c r="N29" s="151">
        <f t="shared" ref="N29:N30" si="40">E28</f>
        <v>355476487.98000002</v>
      </c>
      <c r="O29" s="151">
        <f t="shared" ref="O29:O30" si="41">F28</f>
        <v>355476487.98000002</v>
      </c>
      <c r="P29" s="151">
        <f t="shared" ref="P29:P30" si="42">G28</f>
        <v>352521487.98000002</v>
      </c>
    </row>
    <row r="30" spans="1:16">
      <c r="A30" s="59" t="s">
        <v>187</v>
      </c>
      <c r="B30" s="62" t="s">
        <v>194</v>
      </c>
      <c r="C30" s="62"/>
      <c r="D30" s="63">
        <f>D29-C29</f>
        <v>-593015.01999998093</v>
      </c>
      <c r="E30" s="63">
        <f>E29-C29</f>
        <v>945984.98000001907</v>
      </c>
      <c r="F30" s="63">
        <f>F29-C29</f>
        <v>945984.98000001907</v>
      </c>
      <c r="G30" s="63">
        <f>G29-C29</f>
        <v>-2009015.0199999809</v>
      </c>
      <c r="L30" s="150" t="s">
        <v>190</v>
      </c>
      <c r="M30" s="151">
        <f t="shared" si="39"/>
        <v>84759584.980000019</v>
      </c>
      <c r="N30" s="151">
        <f t="shared" si="40"/>
        <v>86298584.980000019</v>
      </c>
      <c r="O30" s="151">
        <f t="shared" si="41"/>
        <v>86298584.980000019</v>
      </c>
      <c r="P30" s="151">
        <f t="shared" si="42"/>
        <v>83343584.980000019</v>
      </c>
    </row>
    <row r="31" spans="1:16">
      <c r="A31" s="54"/>
      <c r="B31" s="54"/>
      <c r="C31" s="54"/>
      <c r="D31" s="56"/>
      <c r="E31" s="56"/>
      <c r="F31" s="56"/>
      <c r="G31" s="56"/>
      <c r="L31" s="150"/>
      <c r="M31" s="150"/>
      <c r="N31" s="150"/>
      <c r="O31" s="150"/>
      <c r="P31" s="150"/>
    </row>
    <row r="32" spans="1:16">
      <c r="A32" s="54" t="s">
        <v>188</v>
      </c>
      <c r="B32" s="54" t="s">
        <v>181</v>
      </c>
      <c r="C32" s="60">
        <v>-11789000</v>
      </c>
      <c r="D32" s="56">
        <v>-13731839</v>
      </c>
      <c r="E32" s="56">
        <v>-13078839</v>
      </c>
      <c r="F32" s="56">
        <v>-12985839</v>
      </c>
      <c r="G32" s="56">
        <v>-12985839</v>
      </c>
      <c r="L32" s="149" t="s">
        <v>5</v>
      </c>
      <c r="M32" s="150"/>
      <c r="N32" s="150"/>
      <c r="O32" s="150"/>
      <c r="P32" s="150"/>
    </row>
    <row r="33" spans="1:16">
      <c r="A33" s="54" t="s">
        <v>188</v>
      </c>
      <c r="B33" s="54" t="s">
        <v>182</v>
      </c>
      <c r="C33" s="60">
        <v>34239000</v>
      </c>
      <c r="D33" s="56">
        <v>36150425</v>
      </c>
      <c r="E33" s="56">
        <v>35080425</v>
      </c>
      <c r="F33" s="56">
        <v>34875425</v>
      </c>
      <c r="G33" s="56">
        <v>34165425</v>
      </c>
      <c r="L33" s="150" t="s">
        <v>181</v>
      </c>
      <c r="M33" s="151">
        <f>D32</f>
        <v>-13731839</v>
      </c>
      <c r="N33" s="151">
        <f t="shared" ref="N33:P33" si="43">E32</f>
        <v>-13078839</v>
      </c>
      <c r="O33" s="151">
        <f t="shared" si="43"/>
        <v>-12985839</v>
      </c>
      <c r="P33" s="151">
        <f t="shared" si="43"/>
        <v>-12985839</v>
      </c>
    </row>
    <row r="34" spans="1:16">
      <c r="A34" s="54" t="s">
        <v>188</v>
      </c>
      <c r="B34" s="54" t="s">
        <v>190</v>
      </c>
      <c r="C34" s="60">
        <f>C32+C33</f>
        <v>22450000</v>
      </c>
      <c r="D34" s="56">
        <f>D32+D33</f>
        <v>22418586</v>
      </c>
      <c r="E34" s="56">
        <f t="shared" ref="E34" si="44">E32+E33</f>
        <v>22001586</v>
      </c>
      <c r="F34" s="56">
        <f t="shared" ref="F34" si="45">F32+F33</f>
        <v>21889586</v>
      </c>
      <c r="G34" s="56">
        <f t="shared" ref="G34" si="46">G32+G33</f>
        <v>21179586</v>
      </c>
      <c r="L34" s="150" t="s">
        <v>182</v>
      </c>
      <c r="M34" s="151">
        <f t="shared" ref="M34:M35" si="47">D33</f>
        <v>36150425</v>
      </c>
      <c r="N34" s="151">
        <f t="shared" ref="N34:N35" si="48">E33</f>
        <v>35080425</v>
      </c>
      <c r="O34" s="151">
        <f t="shared" ref="O34:O35" si="49">F33</f>
        <v>34875425</v>
      </c>
      <c r="P34" s="151">
        <f t="shared" ref="P34:P35" si="50">G33</f>
        <v>34165425</v>
      </c>
    </row>
    <row r="35" spans="1:16">
      <c r="A35" s="59" t="s">
        <v>188</v>
      </c>
      <c r="B35" s="62" t="s">
        <v>194</v>
      </c>
      <c r="C35" s="62"/>
      <c r="D35" s="63">
        <f>D34-C34</f>
        <v>-31414</v>
      </c>
      <c r="E35" s="63">
        <f>E34-C34</f>
        <v>-448414</v>
      </c>
      <c r="F35" s="63">
        <f>F34-C34</f>
        <v>-560414</v>
      </c>
      <c r="G35" s="63">
        <f>G34-C34</f>
        <v>-1270414</v>
      </c>
      <c r="L35" s="150" t="s">
        <v>190</v>
      </c>
      <c r="M35" s="151">
        <f t="shared" si="47"/>
        <v>22418586</v>
      </c>
      <c r="N35" s="151">
        <f t="shared" si="48"/>
        <v>22001586</v>
      </c>
      <c r="O35" s="151">
        <f t="shared" si="49"/>
        <v>21889586</v>
      </c>
      <c r="P35" s="151">
        <f t="shared" si="50"/>
        <v>21179586</v>
      </c>
    </row>
    <row r="36" spans="1:16">
      <c r="A36" s="54"/>
      <c r="B36" s="54"/>
      <c r="C36" s="54"/>
      <c r="D36" s="56"/>
      <c r="E36" s="56"/>
      <c r="F36" s="56"/>
      <c r="G36" s="56"/>
      <c r="L36" s="150"/>
      <c r="M36" s="150"/>
      <c r="N36" s="150"/>
      <c r="O36" s="150"/>
      <c r="P36" s="150"/>
    </row>
    <row r="37" spans="1:16">
      <c r="A37" s="54" t="s">
        <v>189</v>
      </c>
      <c r="B37" s="54" t="s">
        <v>181</v>
      </c>
      <c r="C37" s="60">
        <v>-3573298900</v>
      </c>
      <c r="D37" s="56">
        <v>-3807021812</v>
      </c>
      <c r="E37" s="56">
        <v>-3782271212</v>
      </c>
      <c r="F37" s="56">
        <v>-3800093212</v>
      </c>
      <c r="G37" s="56">
        <v>-3811957612</v>
      </c>
      <c r="L37" s="149" t="s">
        <v>150</v>
      </c>
      <c r="M37" s="150"/>
      <c r="N37" s="150"/>
      <c r="O37" s="150"/>
      <c r="P37" s="150"/>
    </row>
    <row r="38" spans="1:16">
      <c r="A38" s="54" t="s">
        <v>189</v>
      </c>
      <c r="B38" s="54" t="s">
        <v>182</v>
      </c>
      <c r="C38" s="60">
        <v>629685000</v>
      </c>
      <c r="D38" s="56">
        <v>874567703</v>
      </c>
      <c r="E38" s="56">
        <v>912704543</v>
      </c>
      <c r="F38" s="56">
        <v>941361570</v>
      </c>
      <c r="G38" s="56">
        <v>961045770</v>
      </c>
      <c r="L38" s="150" t="s">
        <v>181</v>
      </c>
      <c r="M38" s="151">
        <f>D37</f>
        <v>-3807021812</v>
      </c>
      <c r="N38" s="151">
        <f t="shared" ref="N38:P38" si="51">E37</f>
        <v>-3782271212</v>
      </c>
      <c r="O38" s="151">
        <f t="shared" si="51"/>
        <v>-3800093212</v>
      </c>
      <c r="P38" s="151">
        <f t="shared" si="51"/>
        <v>-3811957612</v>
      </c>
    </row>
    <row r="39" spans="1:16">
      <c r="A39" s="54" t="s">
        <v>189</v>
      </c>
      <c r="B39" s="54" t="s">
        <v>190</v>
      </c>
      <c r="C39" s="60">
        <f>C37+C38</f>
        <v>-2943613900</v>
      </c>
      <c r="D39" s="56">
        <f>D37+D38</f>
        <v>-2932454109</v>
      </c>
      <c r="E39" s="56">
        <f t="shared" ref="E39" si="52">E37+E38</f>
        <v>-2869566669</v>
      </c>
      <c r="F39" s="56">
        <f t="shared" ref="F39" si="53">F37+F38</f>
        <v>-2858731642</v>
      </c>
      <c r="G39" s="56">
        <f t="shared" ref="G39" si="54">G37+G38</f>
        <v>-2850911842</v>
      </c>
      <c r="L39" s="150" t="s">
        <v>182</v>
      </c>
      <c r="M39" s="151">
        <f t="shared" ref="M39:M40" si="55">D38</f>
        <v>874567703</v>
      </c>
      <c r="N39" s="151">
        <f t="shared" ref="N39:N40" si="56">E38</f>
        <v>912704543</v>
      </c>
      <c r="O39" s="151">
        <f t="shared" ref="O39:O40" si="57">F38</f>
        <v>941361570</v>
      </c>
      <c r="P39" s="151">
        <f t="shared" ref="P39:P40" si="58">G38</f>
        <v>961045770</v>
      </c>
    </row>
    <row r="40" spans="1:16">
      <c r="A40" s="59" t="s">
        <v>189</v>
      </c>
      <c r="B40" s="62" t="s">
        <v>194</v>
      </c>
      <c r="C40" s="62"/>
      <c r="D40" s="63">
        <f>D39-C39</f>
        <v>11159791</v>
      </c>
      <c r="E40" s="63">
        <f>E39-C39</f>
        <v>74047231</v>
      </c>
      <c r="F40" s="63">
        <f>F39-C39</f>
        <v>84882258</v>
      </c>
      <c r="G40" s="63">
        <f>G39-C39</f>
        <v>92702058</v>
      </c>
      <c r="L40" s="150" t="s">
        <v>190</v>
      </c>
      <c r="M40" s="151">
        <f t="shared" si="55"/>
        <v>-2932454109</v>
      </c>
      <c r="N40" s="151">
        <f t="shared" si="56"/>
        <v>-2869566669</v>
      </c>
      <c r="O40" s="151">
        <f t="shared" si="57"/>
        <v>-2858731642</v>
      </c>
      <c r="P40" s="151">
        <f t="shared" si="58"/>
        <v>-2850911842</v>
      </c>
    </row>
    <row r="41" spans="1:16">
      <c r="L41" s="150"/>
      <c r="M41" s="150"/>
      <c r="N41" s="150"/>
      <c r="O41" s="150"/>
      <c r="P41" s="150"/>
    </row>
    <row r="42" spans="1:16">
      <c r="A42" t="s">
        <v>191</v>
      </c>
      <c r="B42" s="54" t="s">
        <v>181</v>
      </c>
      <c r="C42" s="61">
        <f>C37+C32+C27+C22+C17+C12+C7+C2</f>
        <v>-4679046600.0100002</v>
      </c>
      <c r="D42" s="61">
        <f t="shared" ref="D42:G42" si="59">D37+D32+D27+D22+D17+D12+D7+D2</f>
        <v>-4894434649.9899998</v>
      </c>
      <c r="E42" s="61">
        <f t="shared" si="59"/>
        <v>-4864555449.9899998</v>
      </c>
      <c r="F42" s="61">
        <f t="shared" si="59"/>
        <v>-4873648649.9899998</v>
      </c>
      <c r="G42" s="61">
        <f t="shared" si="59"/>
        <v>-4886095649.9899998</v>
      </c>
      <c r="L42" s="149" t="s">
        <v>439</v>
      </c>
      <c r="M42" s="150"/>
      <c r="N42" s="150"/>
      <c r="O42" s="150"/>
      <c r="P42" s="150"/>
    </row>
    <row r="43" spans="1:16">
      <c r="A43" t="s">
        <v>191</v>
      </c>
      <c r="B43" s="54" t="s">
        <v>182</v>
      </c>
      <c r="C43" s="61">
        <f t="shared" ref="C43:G43" si="60">C38+C33+C28+C23+C18+C13+C8+C3</f>
        <v>4679046600</v>
      </c>
      <c r="D43" s="61">
        <f t="shared" si="60"/>
        <v>4894434650.3000002</v>
      </c>
      <c r="E43" s="61">
        <f t="shared" si="60"/>
        <v>4864555450.3000002</v>
      </c>
      <c r="F43" s="61">
        <f t="shared" si="60"/>
        <v>4873648650.3000002</v>
      </c>
      <c r="G43" s="61">
        <f t="shared" si="60"/>
        <v>4886095650.3000002</v>
      </c>
      <c r="L43" s="150" t="s">
        <v>181</v>
      </c>
      <c r="M43" s="151">
        <f>D42</f>
        <v>-4894434649.9899998</v>
      </c>
      <c r="N43" s="151">
        <f t="shared" ref="N43:P43" si="61">E42</f>
        <v>-4864555449.9899998</v>
      </c>
      <c r="O43" s="151">
        <f t="shared" si="61"/>
        <v>-4873648649.9899998</v>
      </c>
      <c r="P43" s="151">
        <f t="shared" si="61"/>
        <v>-4886095649.9899998</v>
      </c>
    </row>
    <row r="44" spans="1:16">
      <c r="A44" t="s">
        <v>191</v>
      </c>
      <c r="B44" s="54" t="s">
        <v>190</v>
      </c>
      <c r="C44" s="61">
        <f t="shared" ref="C44:G44" si="62">C39+C34+C29+C24+C19+C14+C9+C4</f>
        <v>-9.9999904632568359E-3</v>
      </c>
      <c r="D44" s="61">
        <f t="shared" si="62"/>
        <v>0.30999970436096191</v>
      </c>
      <c r="E44" s="61">
        <f t="shared" si="62"/>
        <v>0.30999994277954102</v>
      </c>
      <c r="F44" s="61">
        <f t="shared" si="62"/>
        <v>0.30999970436096191</v>
      </c>
      <c r="G44" s="61">
        <f t="shared" si="62"/>
        <v>0.30999970436096191</v>
      </c>
      <c r="L44" s="150" t="s">
        <v>182</v>
      </c>
      <c r="M44" s="151">
        <f t="shared" ref="M44:M45" si="63">D43</f>
        <v>4894434650.3000002</v>
      </c>
      <c r="N44" s="151">
        <f t="shared" ref="N44:N45" si="64">E43</f>
        <v>4864555450.3000002</v>
      </c>
      <c r="O44" s="151">
        <f t="shared" ref="O44:O45" si="65">F43</f>
        <v>4873648650.3000002</v>
      </c>
      <c r="P44" s="151">
        <f t="shared" ref="P44:P45" si="66">G43</f>
        <v>4886095650.3000002</v>
      </c>
    </row>
    <row r="45" spans="1:16">
      <c r="L45" s="150" t="s">
        <v>190</v>
      </c>
      <c r="M45" s="151">
        <f t="shared" si="63"/>
        <v>0.30999970436096191</v>
      </c>
      <c r="N45" s="151">
        <f t="shared" si="64"/>
        <v>0.30999994277954102</v>
      </c>
      <c r="O45" s="151">
        <f t="shared" si="65"/>
        <v>0.30999970436096191</v>
      </c>
      <c r="P45" s="151">
        <f t="shared" si="66"/>
        <v>0.30999970436096191</v>
      </c>
    </row>
    <row r="48" spans="1:16">
      <c r="C48" s="57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492D-E589-4B02-89AD-CB893FA757B1}">
  <sheetPr>
    <tabColor theme="9"/>
  </sheetPr>
  <dimension ref="A2:F125"/>
  <sheetViews>
    <sheetView workbookViewId="0">
      <selection activeCell="E41" sqref="E41"/>
    </sheetView>
  </sheetViews>
  <sheetFormatPr baseColWidth="10" defaultRowHeight="15"/>
  <cols>
    <col min="1" max="1" width="27.5703125" bestFit="1" customWidth="1"/>
    <col min="2" max="6" width="14.140625" bestFit="1" customWidth="1"/>
  </cols>
  <sheetData>
    <row r="2" spans="1:6">
      <c r="A2" t="s">
        <v>0</v>
      </c>
    </row>
    <row r="3" spans="1:6">
      <c r="A3" s="1" t="s">
        <v>13</v>
      </c>
      <c r="B3" s="1" t="s">
        <v>193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64" t="s">
        <v>195</v>
      </c>
      <c r="B4" s="65">
        <v>45176500</v>
      </c>
      <c r="C4" s="65">
        <v>43004831</v>
      </c>
      <c r="D4" s="65">
        <v>42922331</v>
      </c>
      <c r="E4" s="65">
        <v>43062904</v>
      </c>
      <c r="F4" s="65">
        <v>43272904</v>
      </c>
    </row>
    <row r="5" spans="1:6">
      <c r="A5" s="64" t="s">
        <v>14</v>
      </c>
      <c r="B5" s="65">
        <v>31670800</v>
      </c>
      <c r="C5" s="65">
        <v>30219174</v>
      </c>
      <c r="D5" s="65">
        <v>29965534</v>
      </c>
      <c r="E5" s="65">
        <v>29817234</v>
      </c>
      <c r="F5" s="65">
        <v>29817234</v>
      </c>
    </row>
    <row r="6" spans="1:6">
      <c r="A6" s="64" t="s">
        <v>196</v>
      </c>
      <c r="B6" s="65">
        <v>1826800</v>
      </c>
      <c r="C6" s="65">
        <v>1706151</v>
      </c>
      <c r="D6" s="65">
        <v>1690351</v>
      </c>
      <c r="E6" s="65">
        <v>1681651</v>
      </c>
      <c r="F6" s="65">
        <v>1681651</v>
      </c>
    </row>
    <row r="7" spans="1:6">
      <c r="A7" s="64" t="s">
        <v>197</v>
      </c>
      <c r="B7" s="65">
        <v>18538000</v>
      </c>
      <c r="C7" s="65">
        <v>17450972</v>
      </c>
      <c r="D7" s="65">
        <v>17287272</v>
      </c>
      <c r="E7" s="65">
        <v>17199172</v>
      </c>
      <c r="F7" s="65">
        <v>17199172</v>
      </c>
    </row>
    <row r="8" spans="1:6">
      <c r="A8" s="64" t="s">
        <v>198</v>
      </c>
      <c r="B8" s="65">
        <v>18520600</v>
      </c>
      <c r="C8" s="65">
        <v>15931660</v>
      </c>
      <c r="D8" s="65">
        <v>17802260</v>
      </c>
      <c r="E8" s="65">
        <v>17714260</v>
      </c>
      <c r="F8" s="65">
        <v>17714260</v>
      </c>
    </row>
    <row r="9" spans="1:6">
      <c r="A9" s="64" t="s">
        <v>199</v>
      </c>
      <c r="B9" s="65">
        <v>20266300</v>
      </c>
      <c r="C9" s="65">
        <v>17359408</v>
      </c>
      <c r="D9" s="65">
        <v>19717708</v>
      </c>
      <c r="E9" s="65">
        <v>17124008</v>
      </c>
      <c r="F9" s="65">
        <v>19624008</v>
      </c>
    </row>
    <row r="10" spans="1:6">
      <c r="A10" s="64" t="s">
        <v>200</v>
      </c>
      <c r="B10" s="65">
        <v>-575100</v>
      </c>
      <c r="C10" s="65">
        <v>3132444</v>
      </c>
      <c r="D10" s="65">
        <v>2225544</v>
      </c>
      <c r="E10" s="65">
        <v>2225544</v>
      </c>
      <c r="F10" s="65">
        <v>-744456</v>
      </c>
    </row>
    <row r="11" spans="1:6">
      <c r="A11" s="3" t="s">
        <v>15</v>
      </c>
      <c r="B11" s="66">
        <f>SUM(B4:B10)</f>
        <v>135423900</v>
      </c>
      <c r="C11" s="66">
        <f t="shared" ref="C11" si="0">SUM(C4:C10)</f>
        <v>128804640</v>
      </c>
      <c r="D11" s="66">
        <f t="shared" ref="D11" si="1">SUM(D4:D10)</f>
        <v>131611000</v>
      </c>
      <c r="E11" s="66">
        <f t="shared" ref="E11" si="2">SUM(E4:E10)</f>
        <v>128824773</v>
      </c>
      <c r="F11" s="66">
        <f t="shared" ref="F11" si="3">SUM(F4:F10)</f>
        <v>128564773</v>
      </c>
    </row>
    <row r="13" spans="1:6">
      <c r="B13" s="12"/>
      <c r="C13" s="12"/>
      <c r="D13" s="12"/>
      <c r="E13" s="12"/>
      <c r="F13" s="12"/>
    </row>
    <row r="14" spans="1:6">
      <c r="A14" t="s">
        <v>5</v>
      </c>
    </row>
    <row r="15" spans="1:6">
      <c r="A15" s="1" t="s">
        <v>13</v>
      </c>
      <c r="B15" s="1" t="s">
        <v>193</v>
      </c>
      <c r="C15" s="1" t="s">
        <v>176</v>
      </c>
      <c r="D15" s="1" t="s">
        <v>177</v>
      </c>
      <c r="E15" s="1" t="s">
        <v>178</v>
      </c>
      <c r="F15" s="1" t="s">
        <v>179</v>
      </c>
    </row>
    <row r="16" spans="1:6">
      <c r="A16" s="48" t="s">
        <v>201</v>
      </c>
      <c r="B16" s="61">
        <v>1722300</v>
      </c>
      <c r="C16" s="61">
        <v>3392621</v>
      </c>
      <c r="D16" s="61">
        <v>3392621</v>
      </c>
      <c r="E16" s="61">
        <v>3392621</v>
      </c>
      <c r="F16" s="61">
        <v>3392621</v>
      </c>
    </row>
    <row r="17" spans="1:6">
      <c r="A17" s="48" t="s">
        <v>202</v>
      </c>
      <c r="B17" s="61">
        <v>-255100</v>
      </c>
      <c r="C17" s="61">
        <v>0</v>
      </c>
      <c r="D17" s="61">
        <v>0</v>
      </c>
      <c r="E17" s="61">
        <v>0</v>
      </c>
      <c r="F17" s="61">
        <v>0</v>
      </c>
    </row>
    <row r="18" spans="1:6">
      <c r="A18" s="48" t="s">
        <v>203</v>
      </c>
      <c r="B18" s="61">
        <v>2091500</v>
      </c>
      <c r="C18" s="61">
        <v>2277609</v>
      </c>
      <c r="D18" s="61">
        <v>2277609</v>
      </c>
      <c r="E18" s="61">
        <v>2277609</v>
      </c>
      <c r="F18" s="61">
        <v>2277609</v>
      </c>
    </row>
    <row r="19" spans="1:6">
      <c r="A19" s="48" t="s">
        <v>204</v>
      </c>
      <c r="B19" s="61">
        <v>11503600</v>
      </c>
      <c r="C19" s="61">
        <v>10300725</v>
      </c>
      <c r="D19" s="61">
        <v>10300725</v>
      </c>
      <c r="E19" s="61">
        <v>10300725</v>
      </c>
      <c r="F19" s="61">
        <v>10300725</v>
      </c>
    </row>
    <row r="20" spans="1:6">
      <c r="A20" s="48" t="s">
        <v>205</v>
      </c>
      <c r="B20" s="61">
        <v>7387700</v>
      </c>
      <c r="C20" s="61">
        <v>6447631</v>
      </c>
      <c r="D20" s="61">
        <v>6030631</v>
      </c>
      <c r="E20" s="61">
        <v>5918631</v>
      </c>
      <c r="F20" s="61">
        <v>5208631</v>
      </c>
    </row>
    <row r="21" spans="1:6">
      <c r="A21" s="3" t="s">
        <v>15</v>
      </c>
      <c r="B21" s="8">
        <f>SUM(B16:B20)</f>
        <v>22450000</v>
      </c>
      <c r="C21" s="8">
        <f>SUM(C16:C20)</f>
        <v>22418586</v>
      </c>
      <c r="D21" s="8">
        <f>SUM(D16:D20)</f>
        <v>22001586</v>
      </c>
      <c r="E21" s="8">
        <f>SUM(E16:E20)</f>
        <v>21889586</v>
      </c>
      <c r="F21" s="8">
        <f>SUM(F16:F20)</f>
        <v>21179586</v>
      </c>
    </row>
    <row r="23" spans="1:6">
      <c r="B23" s="12"/>
      <c r="C23" s="12"/>
      <c r="D23" s="12"/>
      <c r="E23" s="12"/>
      <c r="F23" s="12"/>
    </row>
    <row r="24" spans="1:6">
      <c r="A24" t="s">
        <v>6</v>
      </c>
    </row>
    <row r="25" spans="1:6">
      <c r="A25" s="1" t="s">
        <v>13</v>
      </c>
      <c r="B25" s="1" t="s">
        <v>193</v>
      </c>
      <c r="C25" s="1" t="s">
        <v>176</v>
      </c>
      <c r="D25" s="1" t="s">
        <v>177</v>
      </c>
      <c r="E25" s="1" t="s">
        <v>178</v>
      </c>
      <c r="F25" s="1" t="s">
        <v>179</v>
      </c>
    </row>
    <row r="26" spans="1:6">
      <c r="A26" s="68" t="s">
        <v>206</v>
      </c>
      <c r="B26" s="69">
        <v>2399700</v>
      </c>
      <c r="C26" s="69">
        <v>3860601</v>
      </c>
      <c r="D26" s="69">
        <v>3586601</v>
      </c>
      <c r="E26" s="69">
        <v>3140801</v>
      </c>
      <c r="F26" s="69">
        <v>2509801</v>
      </c>
    </row>
    <row r="27" spans="1:6">
      <c r="A27" s="68" t="s">
        <v>207</v>
      </c>
      <c r="B27" s="69">
        <v>15831600</v>
      </c>
      <c r="C27" s="69">
        <v>13774636</v>
      </c>
      <c r="D27" s="69">
        <v>13774236</v>
      </c>
      <c r="E27" s="69">
        <v>13762636</v>
      </c>
      <c r="F27" s="69">
        <v>13353836</v>
      </c>
    </row>
    <row r="28" spans="1:6">
      <c r="A28" s="68" t="s">
        <v>208</v>
      </c>
      <c r="B28" s="69">
        <v>10924100</v>
      </c>
      <c r="C28" s="69">
        <v>10560487</v>
      </c>
      <c r="D28" s="69">
        <v>10356487</v>
      </c>
      <c r="E28" s="69">
        <v>10351987</v>
      </c>
      <c r="F28" s="69">
        <v>10351987</v>
      </c>
    </row>
    <row r="29" spans="1:6">
      <c r="A29" s="3" t="s">
        <v>15</v>
      </c>
      <c r="B29" s="8">
        <f>SUM(B26:B28)</f>
        <v>29155400</v>
      </c>
      <c r="C29" s="8">
        <f>SUM(C26:C28)</f>
        <v>28195724</v>
      </c>
      <c r="D29" s="8">
        <f>SUM(D26:D28)</f>
        <v>27717324</v>
      </c>
      <c r="E29" s="8">
        <f>SUM(E26:E28)</f>
        <v>27255424</v>
      </c>
      <c r="F29" s="8">
        <f>SUM(F26:F28)</f>
        <v>26215624</v>
      </c>
    </row>
    <row r="31" spans="1:6">
      <c r="B31" s="12"/>
      <c r="C31" s="12"/>
      <c r="D31" s="12"/>
      <c r="E31" s="12"/>
      <c r="F31" s="12"/>
    </row>
    <row r="32" spans="1:6">
      <c r="A32" t="s">
        <v>7</v>
      </c>
    </row>
    <row r="33" spans="1:6">
      <c r="A33" s="1" t="s">
        <v>13</v>
      </c>
      <c r="B33" s="1" t="s">
        <v>193</v>
      </c>
      <c r="C33" s="1" t="s">
        <v>176</v>
      </c>
      <c r="D33" s="1" t="s">
        <v>177</v>
      </c>
      <c r="E33" s="1" t="s">
        <v>178</v>
      </c>
      <c r="F33" s="1" t="s">
        <v>179</v>
      </c>
    </row>
    <row r="34" spans="1:6">
      <c r="A34" s="70" t="s">
        <v>209</v>
      </c>
      <c r="B34" s="71">
        <v>113026200</v>
      </c>
      <c r="C34" s="71">
        <v>112279362</v>
      </c>
      <c r="D34" s="71">
        <v>112279362</v>
      </c>
      <c r="E34" s="71">
        <v>112279362</v>
      </c>
      <c r="F34" s="71">
        <v>112279362</v>
      </c>
    </row>
    <row r="35" spans="1:6">
      <c r="A35" s="70" t="s">
        <v>210</v>
      </c>
      <c r="B35" s="71">
        <v>405379400</v>
      </c>
      <c r="C35" s="71">
        <v>409488184</v>
      </c>
      <c r="D35" s="71">
        <v>408498184</v>
      </c>
      <c r="E35" s="71">
        <v>409298184</v>
      </c>
      <c r="F35" s="71">
        <v>408498184</v>
      </c>
    </row>
    <row r="36" spans="1:6">
      <c r="A36" s="70" t="s">
        <v>211</v>
      </c>
      <c r="B36" s="71">
        <v>108929600</v>
      </c>
      <c r="C36" s="71">
        <v>108769951</v>
      </c>
      <c r="D36" s="71">
        <v>106769951</v>
      </c>
      <c r="E36" s="71">
        <v>106769951</v>
      </c>
      <c r="F36" s="71">
        <v>106769951</v>
      </c>
    </row>
    <row r="37" spans="1:6">
      <c r="A37" s="70" t="s">
        <v>212</v>
      </c>
      <c r="B37" s="71">
        <v>-33187900</v>
      </c>
      <c r="C37" s="71">
        <v>-33833737</v>
      </c>
      <c r="D37" s="71">
        <v>-33833737</v>
      </c>
      <c r="E37" s="71">
        <v>-33833737</v>
      </c>
      <c r="F37" s="71">
        <v>-33833737</v>
      </c>
    </row>
    <row r="38" spans="1:6">
      <c r="A38" s="70" t="s">
        <v>213</v>
      </c>
      <c r="B38" s="71">
        <v>613195900</v>
      </c>
      <c r="C38" s="71">
        <v>613241671</v>
      </c>
      <c r="D38" s="71">
        <v>604520671</v>
      </c>
      <c r="E38" s="71">
        <v>604520671</v>
      </c>
      <c r="F38" s="71">
        <v>599520671</v>
      </c>
    </row>
    <row r="39" spans="1:6">
      <c r="A39" s="70" t="s">
        <v>214</v>
      </c>
      <c r="B39" s="71">
        <v>99596400</v>
      </c>
      <c r="C39" s="71">
        <v>101392852</v>
      </c>
      <c r="D39" s="71">
        <v>122092852</v>
      </c>
      <c r="E39" s="71">
        <v>124142852</v>
      </c>
      <c r="F39" s="71">
        <v>123992852</v>
      </c>
    </row>
    <row r="40" spans="1:6">
      <c r="A40" s="70" t="s">
        <v>215</v>
      </c>
      <c r="B40" s="71">
        <v>-25503900</v>
      </c>
      <c r="C40" s="71">
        <v>-55486596</v>
      </c>
      <c r="D40" s="71">
        <v>-90633596</v>
      </c>
      <c r="E40" s="71">
        <v>-100925596</v>
      </c>
      <c r="F40" s="71">
        <v>-134969596</v>
      </c>
    </row>
    <row r="41" spans="1:6">
      <c r="A41" s="3" t="s">
        <v>15</v>
      </c>
      <c r="B41" s="8">
        <f>SUM(B34:B40)</f>
        <v>1281435700</v>
      </c>
      <c r="C41" s="8">
        <f>SUM(C34:C40)</f>
        <v>1255851687</v>
      </c>
      <c r="D41" s="8">
        <f>SUM(D34:D40)</f>
        <v>1229693687</v>
      </c>
      <c r="E41" s="8">
        <f>SUM(E34:E40)</f>
        <v>1222251687</v>
      </c>
      <c r="F41" s="8">
        <f>SUM(F34:F40)</f>
        <v>1182257687</v>
      </c>
    </row>
    <row r="42" spans="1:6">
      <c r="C42" s="10"/>
      <c r="D42" s="10"/>
      <c r="E42" s="10"/>
      <c r="F42" s="10"/>
    </row>
    <row r="43" spans="1:6">
      <c r="B43" s="12"/>
      <c r="C43" s="13"/>
      <c r="D43" s="13"/>
      <c r="E43" s="13"/>
      <c r="F43" s="13"/>
    </row>
    <row r="44" spans="1:6">
      <c r="A44" t="s">
        <v>8</v>
      </c>
    </row>
    <row r="45" spans="1:6">
      <c r="A45" s="1" t="s">
        <v>13</v>
      </c>
      <c r="B45" s="1" t="s">
        <v>193</v>
      </c>
      <c r="C45" s="1" t="s">
        <v>176</v>
      </c>
      <c r="D45" s="1" t="s">
        <v>177</v>
      </c>
      <c r="E45" s="1" t="s">
        <v>178</v>
      </c>
      <c r="F45" s="1" t="s">
        <v>179</v>
      </c>
    </row>
    <row r="46" spans="1:6">
      <c r="A46" s="72" t="s">
        <v>216</v>
      </c>
      <c r="B46" s="73">
        <v>3855300</v>
      </c>
      <c r="C46" s="73">
        <v>3271965</v>
      </c>
      <c r="D46" s="73">
        <v>3271965</v>
      </c>
      <c r="E46" s="73">
        <v>3271965</v>
      </c>
      <c r="F46" s="73">
        <v>3271965</v>
      </c>
    </row>
    <row r="47" spans="1:6">
      <c r="A47" s="72" t="s">
        <v>217</v>
      </c>
      <c r="B47" s="73">
        <v>83895800</v>
      </c>
      <c r="C47" s="73">
        <v>87760662</v>
      </c>
      <c r="D47" s="73">
        <v>89010662</v>
      </c>
      <c r="E47" s="73">
        <v>90260662</v>
      </c>
      <c r="F47" s="73">
        <v>90260662</v>
      </c>
    </row>
    <row r="48" spans="1:6">
      <c r="A48" s="72" t="s">
        <v>218</v>
      </c>
      <c r="B48" s="73">
        <v>379863800</v>
      </c>
      <c r="C48" s="73">
        <v>396176752</v>
      </c>
      <c r="D48" s="73">
        <v>396176752</v>
      </c>
      <c r="E48" s="73">
        <v>396176752</v>
      </c>
      <c r="F48" s="73">
        <v>396176752</v>
      </c>
    </row>
    <row r="49" spans="1:6">
      <c r="A49" s="72" t="s">
        <v>219</v>
      </c>
      <c r="B49" s="73">
        <v>63166200.009999998</v>
      </c>
      <c r="C49" s="73">
        <v>62180809</v>
      </c>
      <c r="D49" s="73">
        <v>18764808.989999998</v>
      </c>
      <c r="E49" s="73">
        <v>17969809</v>
      </c>
      <c r="F49" s="73">
        <v>50272809</v>
      </c>
    </row>
    <row r="50" spans="1:6">
      <c r="A50" s="72" t="s">
        <v>220</v>
      </c>
      <c r="B50" s="73">
        <v>354333600</v>
      </c>
      <c r="C50" s="73">
        <v>372108740.31999999</v>
      </c>
      <c r="D50" s="73">
        <v>372108740.31999999</v>
      </c>
      <c r="E50" s="73">
        <v>372108740.31999999</v>
      </c>
      <c r="F50" s="73">
        <v>372108740.31999999</v>
      </c>
    </row>
    <row r="51" spans="1:6">
      <c r="A51" s="72" t="s">
        <v>221</v>
      </c>
      <c r="B51" s="73">
        <v>259780800</v>
      </c>
      <c r="C51" s="73">
        <v>263419433</v>
      </c>
      <c r="D51" s="73">
        <v>263419433</v>
      </c>
      <c r="E51" s="73">
        <v>263419433</v>
      </c>
      <c r="F51" s="73">
        <v>263419433</v>
      </c>
    </row>
    <row r="52" spans="1:6">
      <c r="A52" s="72" t="s">
        <v>17</v>
      </c>
      <c r="B52" s="73">
        <v>76126900</v>
      </c>
      <c r="C52" s="73">
        <v>77074170</v>
      </c>
      <c r="D52" s="73">
        <v>76561170</v>
      </c>
      <c r="E52" s="73">
        <v>76220170</v>
      </c>
      <c r="F52" s="73">
        <v>76220170</v>
      </c>
    </row>
    <row r="53" spans="1:6">
      <c r="A53" s="72" t="s">
        <v>222</v>
      </c>
      <c r="B53" s="73">
        <v>6883200</v>
      </c>
      <c r="C53" s="73">
        <v>-10367722</v>
      </c>
      <c r="D53" s="73">
        <v>-4810022</v>
      </c>
      <c r="E53" s="73">
        <v>-4810022</v>
      </c>
      <c r="F53" s="73">
        <v>-4810022</v>
      </c>
    </row>
    <row r="54" spans="1:6">
      <c r="A54" s="3" t="s">
        <v>15</v>
      </c>
      <c r="B54" s="8">
        <f>SUM(B46:B53)</f>
        <v>1227905600.01</v>
      </c>
      <c r="C54" s="8">
        <f t="shared" ref="C54:F54" si="4">SUM(C46:C53)</f>
        <v>1251624809.3199999</v>
      </c>
      <c r="D54" s="8">
        <f t="shared" si="4"/>
        <v>1214503509.3099999</v>
      </c>
      <c r="E54" s="8">
        <f t="shared" si="4"/>
        <v>1214617509.3199999</v>
      </c>
      <c r="F54" s="8">
        <f t="shared" si="4"/>
        <v>1246920509.3199999</v>
      </c>
    </row>
    <row r="56" spans="1:6">
      <c r="B56" s="12"/>
      <c r="C56" s="12"/>
      <c r="D56" s="12"/>
      <c r="E56" s="12"/>
      <c r="F56" s="12"/>
    </row>
    <row r="57" spans="1:6">
      <c r="A57" t="s">
        <v>9</v>
      </c>
    </row>
    <row r="58" spans="1:6">
      <c r="A58" s="1" t="s">
        <v>13</v>
      </c>
      <c r="B58" s="1" t="s">
        <v>193</v>
      </c>
      <c r="C58" s="1" t="s">
        <v>176</v>
      </c>
      <c r="D58" s="1" t="s">
        <v>177</v>
      </c>
      <c r="E58" s="1" t="s">
        <v>178</v>
      </c>
      <c r="F58" s="1" t="s">
        <v>179</v>
      </c>
    </row>
    <row r="59" spans="1:6">
      <c r="A59" s="74" t="s">
        <v>223</v>
      </c>
      <c r="B59" s="75">
        <v>17900199.989999998</v>
      </c>
      <c r="C59" s="75">
        <v>17449733.010000002</v>
      </c>
      <c r="D59" s="75">
        <v>17364933.010000002</v>
      </c>
      <c r="E59" s="75">
        <v>17301433</v>
      </c>
      <c r="F59" s="75">
        <v>17301433</v>
      </c>
    </row>
    <row r="60" spans="1:6">
      <c r="A60" s="74" t="s">
        <v>224</v>
      </c>
      <c r="B60" s="75">
        <v>80784000</v>
      </c>
      <c r="C60" s="75">
        <v>81460657.989999995</v>
      </c>
      <c r="D60" s="75">
        <v>81011158</v>
      </c>
      <c r="E60" s="75">
        <v>81388858</v>
      </c>
      <c r="F60" s="75">
        <v>89832858</v>
      </c>
    </row>
    <row r="61" spans="1:6">
      <c r="A61" s="74" t="s">
        <v>225</v>
      </c>
      <c r="B61" s="75">
        <v>2780899.99</v>
      </c>
      <c r="C61" s="75">
        <v>2655227.0099999998</v>
      </c>
      <c r="D61" s="75">
        <v>2640427.0099999998</v>
      </c>
      <c r="E61" s="75">
        <v>2629327.0099999998</v>
      </c>
      <c r="F61" s="75">
        <v>2629327.0099999998</v>
      </c>
    </row>
    <row r="62" spans="1:6" ht="15" customHeight="1">
      <c r="A62" s="74" t="s">
        <v>226</v>
      </c>
      <c r="B62" s="75">
        <v>49051800</v>
      </c>
      <c r="C62" s="75">
        <v>49867668</v>
      </c>
      <c r="D62" s="75">
        <v>49867668</v>
      </c>
      <c r="E62" s="75">
        <v>49867668</v>
      </c>
      <c r="F62" s="75">
        <v>49867668</v>
      </c>
    </row>
    <row r="63" spans="1:6">
      <c r="A63" s="74" t="s">
        <v>18</v>
      </c>
      <c r="B63" s="75">
        <v>11373800</v>
      </c>
      <c r="C63" s="75">
        <v>9365792</v>
      </c>
      <c r="D63" s="75">
        <v>6856792</v>
      </c>
      <c r="E63" s="75">
        <v>6406792</v>
      </c>
      <c r="F63" s="75">
        <v>2798792</v>
      </c>
    </row>
    <row r="64" spans="1:6">
      <c r="A64" s="3" t="s">
        <v>15</v>
      </c>
      <c r="B64" s="8">
        <f>SUM(B59:B63)</f>
        <v>161890699.97999999</v>
      </c>
      <c r="C64" s="8">
        <f t="shared" ref="C64:F64" si="5">SUM(C59:C63)</f>
        <v>160799078.00999999</v>
      </c>
      <c r="D64" s="8">
        <f t="shared" si="5"/>
        <v>157740978.02000001</v>
      </c>
      <c r="E64" s="8">
        <f t="shared" si="5"/>
        <v>157594078.00999999</v>
      </c>
      <c r="F64" s="8">
        <f t="shared" si="5"/>
        <v>162430078.00999999</v>
      </c>
    </row>
    <row r="66" spans="1:6">
      <c r="B66" s="12"/>
      <c r="C66" s="12"/>
      <c r="D66" s="12"/>
      <c r="E66" s="12"/>
      <c r="F66" s="12"/>
    </row>
    <row r="67" spans="1:6">
      <c r="A67" t="s">
        <v>10</v>
      </c>
    </row>
    <row r="68" spans="1:6">
      <c r="A68" s="1" t="s">
        <v>13</v>
      </c>
      <c r="B68" s="1" t="s">
        <v>193</v>
      </c>
      <c r="C68" s="1" t="s">
        <v>176</v>
      </c>
      <c r="D68" s="1" t="s">
        <v>177</v>
      </c>
      <c r="E68" s="1" t="s">
        <v>178</v>
      </c>
      <c r="F68" s="1" t="s">
        <v>179</v>
      </c>
    </row>
    <row r="69" spans="1:6">
      <c r="A69" s="76" t="s">
        <v>227</v>
      </c>
      <c r="B69" s="77">
        <v>-3763000</v>
      </c>
      <c r="C69" s="77">
        <v>-5153525</v>
      </c>
      <c r="D69" s="77">
        <v>-5878525</v>
      </c>
      <c r="E69" s="77">
        <v>-5878525</v>
      </c>
      <c r="F69" s="77">
        <v>-5878525</v>
      </c>
    </row>
    <row r="70" spans="1:6">
      <c r="A70" s="76" t="s">
        <v>228</v>
      </c>
      <c r="B70" s="77">
        <v>66481800</v>
      </c>
      <c r="C70" s="77">
        <v>66956337.979999997</v>
      </c>
      <c r="D70" s="77">
        <v>69036337.980000004</v>
      </c>
      <c r="E70" s="77">
        <v>69036337.980000004</v>
      </c>
      <c r="F70" s="77">
        <v>69036337.980000004</v>
      </c>
    </row>
    <row r="71" spans="1:6">
      <c r="A71" s="76" t="s">
        <v>229</v>
      </c>
      <c r="B71" s="77">
        <v>18595500</v>
      </c>
      <c r="C71" s="77">
        <v>18083045</v>
      </c>
      <c r="D71" s="77">
        <v>18083045</v>
      </c>
      <c r="E71" s="77">
        <v>18083045</v>
      </c>
      <c r="F71" s="77">
        <v>18083045</v>
      </c>
    </row>
    <row r="72" spans="1:6">
      <c r="A72" s="76" t="s">
        <v>230</v>
      </c>
      <c r="B72" s="77">
        <v>4038200</v>
      </c>
      <c r="C72" s="77">
        <v>3917721</v>
      </c>
      <c r="D72" s="77">
        <v>4101721</v>
      </c>
      <c r="E72" s="77">
        <v>4101721</v>
      </c>
      <c r="F72" s="77">
        <v>1146721</v>
      </c>
    </row>
    <row r="73" spans="1:6" ht="15" customHeight="1">
      <c r="A73" s="76" t="s">
        <v>231</v>
      </c>
      <c r="B73" s="77">
        <v>100</v>
      </c>
      <c r="C73" s="77">
        <v>956006</v>
      </c>
      <c r="D73" s="77">
        <v>956006</v>
      </c>
      <c r="E73" s="77">
        <v>956006</v>
      </c>
      <c r="F73" s="77">
        <v>956006</v>
      </c>
    </row>
    <row r="74" spans="1:6">
      <c r="A74" s="3" t="s">
        <v>15</v>
      </c>
      <c r="B74" s="8">
        <f>SUM(B69:B73)</f>
        <v>85352600</v>
      </c>
      <c r="C74" s="8">
        <f t="shared" ref="C74:F74" si="6">SUM(C69:C73)</f>
        <v>84759584.979999989</v>
      </c>
      <c r="D74" s="8">
        <f t="shared" si="6"/>
        <v>86298584.980000004</v>
      </c>
      <c r="E74" s="8">
        <f t="shared" si="6"/>
        <v>86298584.980000004</v>
      </c>
      <c r="F74" s="8">
        <f t="shared" si="6"/>
        <v>83343584.980000004</v>
      </c>
    </row>
    <row r="76" spans="1:6">
      <c r="B76" s="12"/>
      <c r="C76" s="12"/>
      <c r="D76" s="12"/>
      <c r="E76" s="12"/>
      <c r="F76" s="12"/>
    </row>
    <row r="77" spans="1:6">
      <c r="A77" t="s">
        <v>242</v>
      </c>
      <c r="B77" s="12"/>
      <c r="C77" s="12"/>
      <c r="D77" s="12"/>
      <c r="E77" s="12"/>
      <c r="F77" s="12"/>
    </row>
    <row r="78" spans="1:6">
      <c r="A78" s="1" t="s">
        <v>13</v>
      </c>
      <c r="B78" s="1" t="s">
        <v>193</v>
      </c>
      <c r="C78" s="1" t="s">
        <v>176</v>
      </c>
      <c r="D78" s="1" t="s">
        <v>177</v>
      </c>
      <c r="E78" s="1" t="s">
        <v>178</v>
      </c>
      <c r="F78" s="1" t="s">
        <v>179</v>
      </c>
    </row>
    <row r="79" spans="1:6">
      <c r="A79" s="78" t="s">
        <v>232</v>
      </c>
      <c r="B79" s="79">
        <v>-97980400</v>
      </c>
      <c r="C79" s="79">
        <v>-98663200</v>
      </c>
      <c r="D79" s="79">
        <v>-98663200</v>
      </c>
      <c r="E79" s="79">
        <v>-98663200</v>
      </c>
      <c r="F79" s="79">
        <v>-98663200</v>
      </c>
    </row>
    <row r="80" spans="1:6">
      <c r="A80" s="78" t="s">
        <v>233</v>
      </c>
      <c r="B80" s="79">
        <v>123987300</v>
      </c>
      <c r="C80" s="79">
        <v>129580108</v>
      </c>
      <c r="D80" s="79">
        <v>136208408</v>
      </c>
      <c r="E80" s="79">
        <v>136080408</v>
      </c>
      <c r="F80" s="79">
        <v>136162708</v>
      </c>
    </row>
    <row r="81" spans="1:6">
      <c r="A81" s="78" t="s">
        <v>234</v>
      </c>
      <c r="B81" s="79">
        <v>147480600</v>
      </c>
      <c r="C81" s="79">
        <v>74839092</v>
      </c>
      <c r="D81" s="79">
        <v>106548595</v>
      </c>
      <c r="E81" s="79">
        <v>96100922</v>
      </c>
      <c r="F81" s="79">
        <v>86783992</v>
      </c>
    </row>
    <row r="82" spans="1:6">
      <c r="A82" s="78" t="s">
        <v>235</v>
      </c>
      <c r="B82" s="79">
        <v>249689000</v>
      </c>
      <c r="C82" s="79">
        <v>286118063</v>
      </c>
      <c r="D82" s="79">
        <v>329051500</v>
      </c>
      <c r="E82" s="79">
        <v>362143600</v>
      </c>
      <c r="F82" s="79">
        <v>389661030</v>
      </c>
    </row>
    <row r="83" spans="1:6">
      <c r="A83" s="78" t="s">
        <v>236</v>
      </c>
      <c r="B83" s="79">
        <v>-15360000</v>
      </c>
      <c r="C83" s="79">
        <v>-15360000</v>
      </c>
      <c r="D83" s="79">
        <v>-15360000</v>
      </c>
      <c r="E83" s="79">
        <v>-15360000</v>
      </c>
      <c r="F83" s="79">
        <v>-15360000</v>
      </c>
    </row>
    <row r="84" spans="1:6">
      <c r="A84" s="78" t="s">
        <v>19</v>
      </c>
      <c r="B84" s="79">
        <v>12019600</v>
      </c>
      <c r="C84" s="79">
        <v>12019596</v>
      </c>
      <c r="D84" s="79">
        <v>12019596</v>
      </c>
      <c r="E84" s="79">
        <v>12019596</v>
      </c>
      <c r="F84" s="79">
        <v>12019596</v>
      </c>
    </row>
    <row r="85" spans="1:6">
      <c r="A85" s="78" t="s">
        <v>237</v>
      </c>
      <c r="B85" s="79">
        <v>-139055200</v>
      </c>
      <c r="C85" s="79">
        <v>29363232</v>
      </c>
      <c r="D85" s="79">
        <v>34366432</v>
      </c>
      <c r="E85" s="79">
        <v>34366432</v>
      </c>
      <c r="F85" s="79">
        <v>34366432</v>
      </c>
    </row>
    <row r="86" spans="1:6">
      <c r="A86" s="78" t="s">
        <v>238</v>
      </c>
      <c r="B86" s="79">
        <v>-3224394800</v>
      </c>
      <c r="C86" s="79">
        <v>-3350351000</v>
      </c>
      <c r="D86" s="79">
        <v>-3373738000</v>
      </c>
      <c r="E86" s="79">
        <v>-3385419400</v>
      </c>
      <c r="F86" s="79">
        <v>-3395882400</v>
      </c>
    </row>
    <row r="87" spans="1:6">
      <c r="A87" s="3" t="s">
        <v>15</v>
      </c>
      <c r="B87" s="8">
        <f>SUM(B79:B86)</f>
        <v>-2943613900</v>
      </c>
      <c r="C87" s="8">
        <f t="shared" ref="C87:F87" si="7">SUM(C79:C86)</f>
        <v>-2932454109</v>
      </c>
      <c r="D87" s="8">
        <f t="shared" si="7"/>
        <v>-2869566669</v>
      </c>
      <c r="E87" s="8">
        <f t="shared" si="7"/>
        <v>-2858731642</v>
      </c>
      <c r="F87" s="8">
        <f t="shared" si="7"/>
        <v>-2850911842</v>
      </c>
    </row>
    <row r="88" spans="1:6" ht="15" customHeight="1"/>
    <row r="89" spans="1:6">
      <c r="A89" s="9"/>
      <c r="B89" s="14"/>
      <c r="C89" s="14"/>
      <c r="D89" s="14"/>
      <c r="E89" s="14"/>
      <c r="F89" s="14"/>
    </row>
    <row r="90" spans="1:6">
      <c r="A90" t="s">
        <v>11</v>
      </c>
    </row>
    <row r="91" spans="1:6">
      <c r="A91" s="1" t="s">
        <v>13</v>
      </c>
      <c r="B91" s="1" t="s">
        <v>193</v>
      </c>
      <c r="C91" s="1" t="s">
        <v>176</v>
      </c>
      <c r="D91" s="1" t="s">
        <v>177</v>
      </c>
      <c r="E91" s="1" t="s">
        <v>178</v>
      </c>
      <c r="F91" s="1" t="s">
        <v>179</v>
      </c>
    </row>
    <row r="92" spans="1:6">
      <c r="A92" t="s">
        <v>0</v>
      </c>
      <c r="B92" s="10">
        <f>B11</f>
        <v>135423900</v>
      </c>
      <c r="C92" s="7">
        <f>C11</f>
        <v>128804640</v>
      </c>
      <c r="D92" s="10">
        <f>D11</f>
        <v>131611000</v>
      </c>
      <c r="E92" s="10">
        <f>E11</f>
        <v>128824773</v>
      </c>
      <c r="F92" s="10">
        <f>F11</f>
        <v>128564773</v>
      </c>
    </row>
    <row r="93" spans="1:6">
      <c r="A93" t="s">
        <v>5</v>
      </c>
      <c r="B93" s="10">
        <f>B21</f>
        <v>22450000</v>
      </c>
      <c r="C93" s="7">
        <f>C21</f>
        <v>22418586</v>
      </c>
      <c r="D93" s="10">
        <f>D21</f>
        <v>22001586</v>
      </c>
      <c r="E93" s="10">
        <f>E21</f>
        <v>21889586</v>
      </c>
      <c r="F93" s="10">
        <f>F21</f>
        <v>21179586</v>
      </c>
    </row>
    <row r="94" spans="1:6">
      <c r="A94" t="s">
        <v>6</v>
      </c>
      <c r="B94" s="10">
        <f>B29</f>
        <v>29155400</v>
      </c>
      <c r="C94" s="7">
        <f>C29</f>
        <v>28195724</v>
      </c>
      <c r="D94" s="10">
        <f>D29</f>
        <v>27717324</v>
      </c>
      <c r="E94" s="10">
        <f>E29</f>
        <v>27255424</v>
      </c>
      <c r="F94" s="10">
        <f>F29</f>
        <v>26215624</v>
      </c>
    </row>
    <row r="95" spans="1:6">
      <c r="A95" t="s">
        <v>20</v>
      </c>
      <c r="B95" s="10">
        <f>B41</f>
        <v>1281435700</v>
      </c>
      <c r="C95" s="7">
        <f>C41</f>
        <v>1255851687</v>
      </c>
      <c r="D95" s="10">
        <f>D41</f>
        <v>1229693687</v>
      </c>
      <c r="E95" s="10">
        <f>E41</f>
        <v>1222251687</v>
      </c>
      <c r="F95" s="10">
        <f>F41</f>
        <v>1182257687</v>
      </c>
    </row>
    <row r="96" spans="1:6">
      <c r="A96" t="s">
        <v>21</v>
      </c>
      <c r="B96" s="10">
        <f>B54</f>
        <v>1227905600.01</v>
      </c>
      <c r="C96" s="10">
        <f t="shared" ref="C96:F96" si="8">C54</f>
        <v>1251624809.3199999</v>
      </c>
      <c r="D96" s="10">
        <f t="shared" si="8"/>
        <v>1214503509.3099999</v>
      </c>
      <c r="E96" s="10">
        <f t="shared" si="8"/>
        <v>1214617509.3199999</v>
      </c>
      <c r="F96" s="10">
        <f t="shared" si="8"/>
        <v>1246920509.3199999</v>
      </c>
    </row>
    <row r="97" spans="1:6">
      <c r="A97" t="s">
        <v>9</v>
      </c>
      <c r="B97" s="10">
        <f>B64</f>
        <v>161890699.97999999</v>
      </c>
      <c r="C97" s="7">
        <f>C64</f>
        <v>160799078.00999999</v>
      </c>
      <c r="D97" s="10">
        <f>D64</f>
        <v>157740978.02000001</v>
      </c>
      <c r="E97" s="10">
        <f>E64</f>
        <v>157594078.00999999</v>
      </c>
      <c r="F97" s="10">
        <f>F64</f>
        <v>162430078.00999999</v>
      </c>
    </row>
    <row r="98" spans="1:6">
      <c r="A98" t="s">
        <v>10</v>
      </c>
      <c r="B98" s="10">
        <f>B74</f>
        <v>85352600</v>
      </c>
      <c r="C98" s="7">
        <f>C74</f>
        <v>84759584.979999989</v>
      </c>
      <c r="D98" s="10">
        <f>D74</f>
        <v>86298584.980000004</v>
      </c>
      <c r="E98" s="10">
        <f>E74</f>
        <v>86298584.980000004</v>
      </c>
      <c r="F98" s="10">
        <f>F74</f>
        <v>83343584.980000004</v>
      </c>
    </row>
    <row r="99" spans="1:6">
      <c r="A99" t="s">
        <v>22</v>
      </c>
      <c r="B99" s="10">
        <f>B87</f>
        <v>-2943613900</v>
      </c>
      <c r="C99" s="7">
        <f>C87</f>
        <v>-2932454109</v>
      </c>
      <c r="D99" s="10">
        <f>D87</f>
        <v>-2869566669</v>
      </c>
      <c r="E99" s="10">
        <f t="shared" ref="E99:F99" si="9">E87</f>
        <v>-2858731642</v>
      </c>
      <c r="F99" s="10">
        <f t="shared" si="9"/>
        <v>-2850911842</v>
      </c>
    </row>
    <row r="100" spans="1:6">
      <c r="A100" s="3" t="s">
        <v>15</v>
      </c>
      <c r="B100" s="8">
        <f>SUM(B92:B99)</f>
        <v>-9.9997520446777344E-3</v>
      </c>
      <c r="C100" s="8">
        <f>SUM(C92:C99)</f>
        <v>0.30999994277954102</v>
      </c>
      <c r="D100" s="8">
        <f>SUM(D92:D99)</f>
        <v>0.30999994277954102</v>
      </c>
      <c r="E100" s="8">
        <f t="shared" ref="E100" si="10">SUM(E92:E99)</f>
        <v>0.30999994277954102</v>
      </c>
      <c r="F100" s="8">
        <f>SUM(F92:F99)</f>
        <v>0.30999994277954102</v>
      </c>
    </row>
    <row r="101" spans="1:6">
      <c r="A101" s="4" t="s">
        <v>4</v>
      </c>
      <c r="B101" s="4"/>
      <c r="C101" s="11">
        <f>C100-B100</f>
        <v>0.31999969482421875</v>
      </c>
      <c r="D101" s="11">
        <f>D100-B100</f>
        <v>0.31999969482421875</v>
      </c>
      <c r="E101" s="11">
        <f>E100-B100</f>
        <v>0.31999969482421875</v>
      </c>
      <c r="F101" s="11">
        <f>F100-B100</f>
        <v>0.31999969482421875</v>
      </c>
    </row>
    <row r="103" spans="1:6">
      <c r="A103" t="s">
        <v>242</v>
      </c>
      <c r="B103" s="17" t="s">
        <v>239</v>
      </c>
    </row>
    <row r="104" spans="1:6">
      <c r="A104" s="1" t="s">
        <v>13</v>
      </c>
      <c r="B104" s="1" t="s">
        <v>193</v>
      </c>
      <c r="C104" s="1" t="s">
        <v>176</v>
      </c>
      <c r="D104" s="1" t="s">
        <v>177</v>
      </c>
      <c r="E104" s="1" t="s">
        <v>178</v>
      </c>
      <c r="F104" s="1" t="s">
        <v>179</v>
      </c>
    </row>
    <row r="105" spans="1:6">
      <c r="A105" s="80" t="s">
        <v>232</v>
      </c>
      <c r="B105" s="81">
        <v>-216350400</v>
      </c>
      <c r="C105" s="81">
        <v>-236460400</v>
      </c>
      <c r="D105" s="81">
        <v>-236460400</v>
      </c>
      <c r="E105" s="81">
        <v>-236460400</v>
      </c>
      <c r="F105" s="81">
        <v>-236460400</v>
      </c>
    </row>
    <row r="106" spans="1:6">
      <c r="A106" s="80" t="s">
        <v>234</v>
      </c>
      <c r="B106" s="81">
        <v>33166600</v>
      </c>
      <c r="C106" s="81">
        <v>-45014104</v>
      </c>
      <c r="D106" s="81">
        <v>26595399</v>
      </c>
      <c r="E106" s="81">
        <v>21147726</v>
      </c>
      <c r="F106" s="81">
        <v>11830796</v>
      </c>
    </row>
    <row r="107" spans="1:6">
      <c r="A107" s="80" t="s">
        <v>235</v>
      </c>
      <c r="B107" s="81">
        <v>243121800</v>
      </c>
      <c r="C107" s="81">
        <v>283918063</v>
      </c>
      <c r="D107" s="81">
        <v>326851500</v>
      </c>
      <c r="E107" s="81">
        <v>359943600</v>
      </c>
      <c r="F107" s="81">
        <v>387461030</v>
      </c>
    </row>
    <row r="108" spans="1:6">
      <c r="A108" s="80" t="s">
        <v>19</v>
      </c>
      <c r="B108" s="81">
        <v>0</v>
      </c>
      <c r="C108" s="81">
        <v>14503000</v>
      </c>
      <c r="D108" s="81">
        <v>14503000</v>
      </c>
      <c r="E108" s="81">
        <v>14503000</v>
      </c>
      <c r="F108" s="81">
        <v>14503000</v>
      </c>
    </row>
    <row r="109" spans="1:6">
      <c r="A109" s="80" t="s">
        <v>237</v>
      </c>
      <c r="B109" s="81">
        <v>1500000</v>
      </c>
      <c r="C109" s="81">
        <v>1500000</v>
      </c>
      <c r="D109" s="81">
        <v>1500000</v>
      </c>
      <c r="E109" s="81">
        <v>1500000</v>
      </c>
      <c r="F109" s="81">
        <v>1500000</v>
      </c>
    </row>
    <row r="110" spans="1:6">
      <c r="A110" s="80" t="s">
        <v>238</v>
      </c>
      <c r="B110" s="81">
        <v>-3206813800</v>
      </c>
      <c r="C110" s="81">
        <v>-3350351000</v>
      </c>
      <c r="D110" s="81">
        <v>-3373738000</v>
      </c>
      <c r="E110" s="81">
        <v>-3385419400</v>
      </c>
      <c r="F110" s="81">
        <v>-3395882400</v>
      </c>
    </row>
    <row r="111" spans="1:6">
      <c r="A111" s="3" t="s">
        <v>15</v>
      </c>
      <c r="B111" s="67">
        <f>SUM(B105:B110)</f>
        <v>-3145375800</v>
      </c>
      <c r="C111" s="67">
        <f t="shared" ref="C111:F111" si="11">SUM(C105:C110)</f>
        <v>-3331904441</v>
      </c>
      <c r="D111" s="67">
        <f t="shared" si="11"/>
        <v>-3240748501</v>
      </c>
      <c r="E111" s="67">
        <f t="shared" si="11"/>
        <v>-3224785474</v>
      </c>
      <c r="F111" s="67">
        <f t="shared" si="11"/>
        <v>-3217047974</v>
      </c>
    </row>
    <row r="113" spans="1:6">
      <c r="B113" s="17" t="s">
        <v>240</v>
      </c>
    </row>
    <row r="114" spans="1:6">
      <c r="A114" s="1" t="s">
        <v>13</v>
      </c>
      <c r="B114" s="1" t="s">
        <v>193</v>
      </c>
      <c r="C114" s="1" t="s">
        <v>176</v>
      </c>
      <c r="D114" s="1" t="s">
        <v>177</v>
      </c>
      <c r="E114" s="1" t="s">
        <v>178</v>
      </c>
      <c r="F114" s="1" t="s">
        <v>179</v>
      </c>
    </row>
    <row r="115" spans="1:6">
      <c r="A115" s="82" t="s">
        <v>232</v>
      </c>
      <c r="B115" s="83">
        <v>118370000</v>
      </c>
      <c r="C115" s="83">
        <v>137797200</v>
      </c>
      <c r="D115" s="83">
        <v>137797200</v>
      </c>
      <c r="E115" s="83">
        <v>137797200</v>
      </c>
      <c r="F115" s="83">
        <v>137797200</v>
      </c>
    </row>
    <row r="116" spans="1:6">
      <c r="A116" s="82" t="s">
        <v>233</v>
      </c>
      <c r="B116" s="83">
        <v>123987300</v>
      </c>
      <c r="C116" s="83">
        <v>129580108</v>
      </c>
      <c r="D116" s="83">
        <v>136208408</v>
      </c>
      <c r="E116" s="83">
        <v>136080408</v>
      </c>
      <c r="F116" s="83">
        <v>136162708</v>
      </c>
    </row>
    <row r="117" spans="1:6">
      <c r="A117" s="82" t="s">
        <v>234</v>
      </c>
      <c r="B117" s="83">
        <v>114314000</v>
      </c>
      <c r="C117" s="83">
        <v>119853196</v>
      </c>
      <c r="D117" s="83">
        <v>79953196</v>
      </c>
      <c r="E117" s="83">
        <v>74953196</v>
      </c>
      <c r="F117" s="83">
        <v>74953196</v>
      </c>
    </row>
    <row r="118" spans="1:6">
      <c r="A118" s="82" t="s">
        <v>235</v>
      </c>
      <c r="B118" s="83">
        <v>6567200</v>
      </c>
      <c r="C118" s="83">
        <v>2200000</v>
      </c>
      <c r="D118" s="83">
        <v>2200000</v>
      </c>
      <c r="E118" s="83">
        <v>2200000</v>
      </c>
      <c r="F118" s="83">
        <v>2200000</v>
      </c>
    </row>
    <row r="119" spans="1:6">
      <c r="A119" s="82" t="s">
        <v>236</v>
      </c>
      <c r="B119" s="83">
        <v>-15360000</v>
      </c>
      <c r="C119" s="83">
        <v>-15360000</v>
      </c>
      <c r="D119" s="83">
        <v>-15360000</v>
      </c>
      <c r="E119" s="83">
        <v>-15360000</v>
      </c>
      <c r="F119" s="83">
        <v>-15360000</v>
      </c>
    </row>
    <row r="120" spans="1:6">
      <c r="A120" s="82" t="s">
        <v>19</v>
      </c>
      <c r="B120" s="83">
        <v>12019600</v>
      </c>
      <c r="C120" s="83">
        <v>-2483404</v>
      </c>
      <c r="D120" s="83">
        <v>-2483404</v>
      </c>
      <c r="E120" s="83">
        <v>-2483404</v>
      </c>
      <c r="F120" s="83">
        <v>-2483404</v>
      </c>
    </row>
    <row r="121" spans="1:6">
      <c r="A121" s="82" t="s">
        <v>237</v>
      </c>
      <c r="B121" s="83">
        <v>-140555200</v>
      </c>
      <c r="C121" s="83">
        <v>27863232</v>
      </c>
      <c r="D121" s="83">
        <v>32866432</v>
      </c>
      <c r="E121" s="83">
        <v>32866432</v>
      </c>
      <c r="F121" s="83">
        <v>32866432</v>
      </c>
    </row>
    <row r="122" spans="1:6">
      <c r="A122" s="82" t="s">
        <v>238</v>
      </c>
      <c r="B122" s="83">
        <v>-17581000</v>
      </c>
      <c r="C122" s="83">
        <v>0</v>
      </c>
      <c r="D122" s="83">
        <v>0</v>
      </c>
      <c r="E122" s="83">
        <v>0</v>
      </c>
      <c r="F122" s="83">
        <v>0</v>
      </c>
    </row>
    <row r="123" spans="1:6">
      <c r="A123" s="3" t="s">
        <v>15</v>
      </c>
      <c r="B123" s="67">
        <f>SUM(B115:B122)</f>
        <v>201761900</v>
      </c>
      <c r="C123" s="67">
        <f t="shared" ref="C123:F123" si="12">SUM(C115:C122)</f>
        <v>399450332</v>
      </c>
      <c r="D123" s="67">
        <f t="shared" si="12"/>
        <v>371181832</v>
      </c>
      <c r="E123" s="67">
        <f t="shared" si="12"/>
        <v>366053832</v>
      </c>
      <c r="F123" s="67">
        <f t="shared" si="12"/>
        <v>366136132</v>
      </c>
    </row>
    <row r="125" spans="1:6">
      <c r="A125" s="3" t="s">
        <v>241</v>
      </c>
      <c r="B125" s="67">
        <f>B111+B123</f>
        <v>-2943613900</v>
      </c>
      <c r="C125" s="67">
        <f t="shared" ref="C125:F125" si="13">C111+C123</f>
        <v>-2932454109</v>
      </c>
      <c r="D125" s="67">
        <f t="shared" si="13"/>
        <v>-2869566669</v>
      </c>
      <c r="E125" s="67">
        <f t="shared" si="13"/>
        <v>-2858731642</v>
      </c>
      <c r="F125" s="67">
        <f t="shared" si="13"/>
        <v>-2850911842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9534-205C-4789-A097-193488818E6A}">
  <sheetPr>
    <tabColor theme="9"/>
  </sheetPr>
  <dimension ref="A2:E183"/>
  <sheetViews>
    <sheetView topLeftCell="A109" workbookViewId="0">
      <selection activeCell="A184" sqref="A184"/>
    </sheetView>
  </sheetViews>
  <sheetFormatPr baseColWidth="10" defaultRowHeight="15"/>
  <cols>
    <col min="1" max="1" width="58.7109375" bestFit="1" customWidth="1"/>
    <col min="2" max="5" width="12.85546875" bestFit="1" customWidth="1"/>
  </cols>
  <sheetData>
    <row r="2" spans="1:5">
      <c r="A2" t="s">
        <v>0</v>
      </c>
    </row>
    <row r="3" spans="1:5">
      <c r="A3" s="15" t="s">
        <v>23</v>
      </c>
      <c r="B3" s="1" t="s">
        <v>1</v>
      </c>
      <c r="C3" s="1" t="s">
        <v>2</v>
      </c>
      <c r="D3" s="1" t="s">
        <v>3</v>
      </c>
      <c r="E3" s="1" t="s">
        <v>243</v>
      </c>
    </row>
    <row r="4" spans="1:5">
      <c r="A4" s="3" t="s">
        <v>244</v>
      </c>
      <c r="B4" s="86">
        <v>135424</v>
      </c>
      <c r="C4" s="86">
        <v>135424</v>
      </c>
      <c r="D4" s="86">
        <v>135424</v>
      </c>
      <c r="E4" s="86">
        <v>135424</v>
      </c>
    </row>
    <row r="5" spans="1:5">
      <c r="A5" s="16" t="s">
        <v>245</v>
      </c>
      <c r="B5" s="85">
        <v>-6132</v>
      </c>
      <c r="C5" s="85">
        <v>-5218</v>
      </c>
      <c r="D5" s="85">
        <v>-8204</v>
      </c>
      <c r="E5" s="85">
        <v>-8204</v>
      </c>
    </row>
    <row r="6" spans="1:5">
      <c r="A6" s="16" t="s">
        <v>246</v>
      </c>
      <c r="B6" s="85">
        <v>-3181</v>
      </c>
      <c r="C6" s="85">
        <v>-3302</v>
      </c>
      <c r="D6" s="85">
        <v>-3267</v>
      </c>
      <c r="E6" s="85">
        <v>-3267</v>
      </c>
    </row>
    <row r="7" spans="1:5">
      <c r="A7" s="16" t="s">
        <v>247</v>
      </c>
      <c r="B7" s="85">
        <v>1530</v>
      </c>
      <c r="C7" s="85">
        <v>1529</v>
      </c>
      <c r="D7" s="85">
        <v>1529</v>
      </c>
      <c r="E7" s="85">
        <v>1529</v>
      </c>
    </row>
    <row r="8" spans="1:5">
      <c r="A8" s="91" t="s">
        <v>248</v>
      </c>
      <c r="B8" s="89">
        <v>-7783</v>
      </c>
      <c r="C8" s="89">
        <v>-6991</v>
      </c>
      <c r="D8" s="89">
        <v>-9942</v>
      </c>
      <c r="E8" s="89">
        <v>-9942</v>
      </c>
    </row>
    <row r="9" spans="1:5">
      <c r="A9" s="16" t="s">
        <v>249</v>
      </c>
      <c r="B9" s="85">
        <v>127641</v>
      </c>
      <c r="C9" s="85">
        <v>128433</v>
      </c>
      <c r="D9" s="85">
        <v>125482</v>
      </c>
      <c r="E9" s="85">
        <v>125482</v>
      </c>
    </row>
    <row r="10" spans="1:5">
      <c r="A10" s="3" t="s">
        <v>250</v>
      </c>
      <c r="B10" s="89"/>
      <c r="C10" s="89"/>
      <c r="D10" s="89"/>
      <c r="E10" s="89"/>
    </row>
    <row r="11" spans="1:5">
      <c r="A11" t="s">
        <v>251</v>
      </c>
      <c r="B11" s="84">
        <v>2000</v>
      </c>
      <c r="C11" s="84">
        <v>2000</v>
      </c>
      <c r="D11" s="84">
        <v>2000</v>
      </c>
      <c r="E11" s="84">
        <v>2000</v>
      </c>
    </row>
    <row r="12" spans="1:5">
      <c r="A12" t="s">
        <v>252</v>
      </c>
      <c r="B12" s="84">
        <v>0</v>
      </c>
      <c r="C12" s="84">
        <v>0</v>
      </c>
      <c r="D12" s="84">
        <v>165</v>
      </c>
      <c r="E12" s="84">
        <v>165</v>
      </c>
    </row>
    <row r="13" spans="1:5">
      <c r="A13" t="s">
        <v>253</v>
      </c>
      <c r="B13" s="84">
        <v>0</v>
      </c>
      <c r="C13" s="84">
        <v>0</v>
      </c>
      <c r="D13" s="84">
        <v>0</v>
      </c>
      <c r="E13" s="84">
        <v>40</v>
      </c>
    </row>
    <row r="14" spans="1:5">
      <c r="A14" t="s">
        <v>254</v>
      </c>
      <c r="B14" s="84">
        <v>170</v>
      </c>
      <c r="C14" s="84">
        <v>170</v>
      </c>
      <c r="D14" s="84">
        <v>170</v>
      </c>
      <c r="E14" s="84">
        <v>170</v>
      </c>
    </row>
    <row r="15" spans="1:5">
      <c r="A15" t="s">
        <v>255</v>
      </c>
      <c r="B15" s="84">
        <v>0</v>
      </c>
      <c r="C15" s="84">
        <v>0</v>
      </c>
      <c r="D15" s="84">
        <v>0</v>
      </c>
      <c r="E15" s="84">
        <v>170</v>
      </c>
    </row>
    <row r="16" spans="1:5">
      <c r="A16" t="s">
        <v>256</v>
      </c>
      <c r="B16" s="84">
        <v>0</v>
      </c>
      <c r="C16" s="84">
        <v>15</v>
      </c>
      <c r="D16" s="84">
        <v>15</v>
      </c>
      <c r="E16" s="84">
        <v>15</v>
      </c>
    </row>
    <row r="17" spans="1:5">
      <c r="A17" s="16" t="s">
        <v>257</v>
      </c>
      <c r="B17" s="85">
        <v>2170</v>
      </c>
      <c r="C17" s="85">
        <v>2185</v>
      </c>
      <c r="D17" s="85">
        <v>2350</v>
      </c>
      <c r="E17" s="85">
        <v>2560</v>
      </c>
    </row>
    <row r="18" spans="1:5">
      <c r="A18" s="3" t="s">
        <v>24</v>
      </c>
      <c r="B18" s="89"/>
      <c r="C18" s="89"/>
      <c r="D18" s="89"/>
      <c r="E18" s="89"/>
    </row>
    <row r="19" spans="1:5">
      <c r="A19" t="s">
        <v>258</v>
      </c>
      <c r="B19" s="84">
        <v>494</v>
      </c>
      <c r="C19" s="84">
        <v>493</v>
      </c>
      <c r="D19" s="84">
        <v>493</v>
      </c>
      <c r="E19" s="84">
        <v>493</v>
      </c>
    </row>
    <row r="20" spans="1:5">
      <c r="A20" t="s">
        <v>259</v>
      </c>
      <c r="B20" s="84">
        <v>-2000</v>
      </c>
      <c r="C20" s="84">
        <v>0</v>
      </c>
      <c r="D20" s="84">
        <v>0</v>
      </c>
      <c r="E20" s="84">
        <v>0</v>
      </c>
    </row>
    <row r="21" spans="1:5">
      <c r="A21" t="s">
        <v>260</v>
      </c>
      <c r="B21" s="84">
        <v>0</v>
      </c>
      <c r="C21" s="84">
        <v>0</v>
      </c>
      <c r="D21" s="84">
        <v>0</v>
      </c>
      <c r="E21" s="84">
        <v>-2970</v>
      </c>
    </row>
    <row r="22" spans="1:5">
      <c r="A22" t="s">
        <v>261</v>
      </c>
      <c r="B22" s="84">
        <v>0</v>
      </c>
      <c r="C22" s="84">
        <v>0</v>
      </c>
      <c r="D22" s="84">
        <v>0</v>
      </c>
      <c r="E22" s="84">
        <v>2500</v>
      </c>
    </row>
    <row r="23" spans="1:5">
      <c r="A23" t="s">
        <v>262</v>
      </c>
      <c r="B23" s="84">
        <v>500</v>
      </c>
      <c r="C23" s="84">
        <v>500</v>
      </c>
      <c r="D23" s="84">
        <v>500</v>
      </c>
      <c r="E23" s="84">
        <v>500</v>
      </c>
    </row>
    <row r="24" spans="1:5">
      <c r="A24" s="16" t="s">
        <v>263</v>
      </c>
      <c r="B24" s="85">
        <v>-1006</v>
      </c>
      <c r="C24" s="85">
        <v>993</v>
      </c>
      <c r="D24" s="85">
        <v>993</v>
      </c>
      <c r="E24" s="85">
        <v>523</v>
      </c>
    </row>
    <row r="25" spans="1:5">
      <c r="A25" s="3" t="s">
        <v>264</v>
      </c>
      <c r="B25" s="86">
        <v>1164</v>
      </c>
      <c r="C25" s="86">
        <v>3178</v>
      </c>
      <c r="D25" s="86">
        <v>3343</v>
      </c>
      <c r="E25" s="86">
        <v>3083</v>
      </c>
    </row>
    <row r="26" spans="1:5">
      <c r="A26" s="87" t="s">
        <v>265</v>
      </c>
      <c r="B26" s="88">
        <v>128805</v>
      </c>
      <c r="C26" s="88">
        <v>131611</v>
      </c>
      <c r="D26" s="88">
        <v>128825</v>
      </c>
      <c r="E26" s="88">
        <v>128565</v>
      </c>
    </row>
    <row r="27" spans="1:5">
      <c r="A27" s="90" t="s">
        <v>16</v>
      </c>
    </row>
    <row r="30" spans="1:5">
      <c r="A30" t="s">
        <v>5</v>
      </c>
    </row>
    <row r="31" spans="1:5">
      <c r="A31" s="15" t="s">
        <v>23</v>
      </c>
      <c r="B31" s="1" t="s">
        <v>1</v>
      </c>
      <c r="C31" s="1" t="s">
        <v>2</v>
      </c>
      <c r="D31" s="1" t="s">
        <v>3</v>
      </c>
      <c r="E31" s="1" t="s">
        <v>243</v>
      </c>
    </row>
    <row r="32" spans="1:5">
      <c r="A32" s="3" t="s">
        <v>244</v>
      </c>
      <c r="B32" s="86">
        <v>22450</v>
      </c>
      <c r="C32" s="86">
        <v>22450</v>
      </c>
      <c r="D32" s="86">
        <v>22450</v>
      </c>
      <c r="E32" s="86">
        <v>22450</v>
      </c>
    </row>
    <row r="33" spans="1:5">
      <c r="A33" s="16" t="s">
        <v>245</v>
      </c>
      <c r="B33" s="85">
        <v>-637</v>
      </c>
      <c r="C33" s="85">
        <v>-1024</v>
      </c>
      <c r="D33" s="85">
        <v>-1136</v>
      </c>
      <c r="E33" s="85">
        <v>-1136</v>
      </c>
    </row>
    <row r="34" spans="1:5">
      <c r="A34" s="16" t="s">
        <v>246</v>
      </c>
      <c r="B34" s="85">
        <v>-1094</v>
      </c>
      <c r="C34" s="85">
        <v>-1124</v>
      </c>
      <c r="D34" s="85">
        <v>-1124</v>
      </c>
      <c r="E34" s="85">
        <v>-1124</v>
      </c>
    </row>
    <row r="35" spans="1:5">
      <c r="A35" s="16" t="s">
        <v>247</v>
      </c>
      <c r="B35" s="85">
        <v>-131</v>
      </c>
      <c r="C35" s="85">
        <v>-131</v>
      </c>
      <c r="D35" s="85">
        <v>-131</v>
      </c>
      <c r="E35" s="85">
        <v>-131</v>
      </c>
    </row>
    <row r="36" spans="1:5">
      <c r="A36" s="91" t="s">
        <v>248</v>
      </c>
      <c r="B36" s="89">
        <v>-1862</v>
      </c>
      <c r="C36" s="89">
        <v>-2279</v>
      </c>
      <c r="D36" s="89">
        <v>-2391</v>
      </c>
      <c r="E36" s="89">
        <v>-2391</v>
      </c>
    </row>
    <row r="37" spans="1:5">
      <c r="A37" s="16" t="s">
        <v>249</v>
      </c>
      <c r="B37" s="85">
        <v>20588</v>
      </c>
      <c r="C37" s="85">
        <v>20171</v>
      </c>
      <c r="D37" s="85">
        <v>20059</v>
      </c>
      <c r="E37" s="85">
        <v>20059</v>
      </c>
    </row>
    <row r="38" spans="1:5">
      <c r="A38" s="3" t="s">
        <v>24</v>
      </c>
      <c r="B38" s="86"/>
      <c r="C38" s="86"/>
      <c r="D38" s="86"/>
      <c r="E38" s="86"/>
    </row>
    <row r="39" spans="1:5">
      <c r="A39" t="s">
        <v>286</v>
      </c>
      <c r="B39" s="84">
        <v>1682</v>
      </c>
      <c r="C39" s="84">
        <v>1682</v>
      </c>
      <c r="D39" s="84">
        <v>1682</v>
      </c>
      <c r="E39" s="84">
        <v>1682</v>
      </c>
    </row>
    <row r="40" spans="1:5">
      <c r="A40" t="s">
        <v>258</v>
      </c>
      <c r="B40" s="84">
        <v>149</v>
      </c>
      <c r="C40" s="84">
        <v>149</v>
      </c>
      <c r="D40" s="84">
        <v>149</v>
      </c>
      <c r="E40" s="84">
        <v>149</v>
      </c>
    </row>
    <row r="41" spans="1:5">
      <c r="A41" t="s">
        <v>260</v>
      </c>
      <c r="B41" s="84">
        <v>0</v>
      </c>
      <c r="C41" s="84">
        <v>0</v>
      </c>
      <c r="D41" s="84">
        <v>0</v>
      </c>
      <c r="E41" s="84">
        <v>-710</v>
      </c>
    </row>
    <row r="42" spans="1:5">
      <c r="A42" s="3" t="s">
        <v>263</v>
      </c>
      <c r="B42" s="86">
        <v>1831</v>
      </c>
      <c r="C42" s="86">
        <v>1831</v>
      </c>
      <c r="D42" s="86">
        <v>1831</v>
      </c>
      <c r="E42" s="86">
        <v>1121</v>
      </c>
    </row>
    <row r="43" spans="1:5">
      <c r="A43" s="87" t="s">
        <v>264</v>
      </c>
      <c r="B43" s="88">
        <v>1831</v>
      </c>
      <c r="C43" s="88">
        <v>1831</v>
      </c>
      <c r="D43" s="88">
        <v>1831</v>
      </c>
      <c r="E43" s="88">
        <v>1121</v>
      </c>
    </row>
    <row r="44" spans="1:5">
      <c r="A44" s="3" t="s">
        <v>265</v>
      </c>
      <c r="B44" s="86">
        <v>22419</v>
      </c>
      <c r="C44" s="86">
        <v>22002</v>
      </c>
      <c r="D44" s="86">
        <v>21890</v>
      </c>
      <c r="E44" s="86">
        <v>21180</v>
      </c>
    </row>
    <row r="45" spans="1:5">
      <c r="A45" s="90" t="s">
        <v>16</v>
      </c>
      <c r="B45" s="6"/>
      <c r="C45" s="2"/>
      <c r="D45" s="2"/>
      <c r="E45" s="2"/>
    </row>
    <row r="46" spans="1:5">
      <c r="B46" s="6"/>
      <c r="C46" s="6"/>
      <c r="D46" s="6"/>
      <c r="E46" s="6"/>
    </row>
    <row r="47" spans="1:5">
      <c r="B47" s="6"/>
      <c r="C47" s="6"/>
      <c r="D47" s="6"/>
      <c r="E47" s="6"/>
    </row>
    <row r="48" spans="1:5">
      <c r="A48" t="s">
        <v>6</v>
      </c>
    </row>
    <row r="49" spans="1:5">
      <c r="A49" s="15" t="s">
        <v>23</v>
      </c>
      <c r="B49" s="1" t="s">
        <v>1</v>
      </c>
      <c r="C49" s="1" t="s">
        <v>2</v>
      </c>
      <c r="D49" s="1" t="s">
        <v>3</v>
      </c>
      <c r="E49" s="1" t="s">
        <v>243</v>
      </c>
    </row>
    <row r="50" spans="1:5">
      <c r="A50" s="3" t="s">
        <v>244</v>
      </c>
      <c r="B50" s="86">
        <v>31226</v>
      </c>
      <c r="C50" s="86">
        <v>31226</v>
      </c>
      <c r="D50" s="86">
        <v>31226</v>
      </c>
      <c r="E50" s="86">
        <v>31226</v>
      </c>
    </row>
    <row r="51" spans="1:5">
      <c r="A51" s="16" t="s">
        <v>245</v>
      </c>
      <c r="B51" s="85">
        <v>-2000</v>
      </c>
      <c r="C51" s="85">
        <v>-2852</v>
      </c>
      <c r="D51" s="85">
        <v>-3292</v>
      </c>
      <c r="E51" s="85">
        <v>-3292</v>
      </c>
    </row>
    <row r="52" spans="1:5">
      <c r="A52" s="16" t="s">
        <v>246</v>
      </c>
      <c r="B52" s="85">
        <v>-1196</v>
      </c>
      <c r="C52" s="85">
        <v>-817</v>
      </c>
      <c r="D52" s="85">
        <v>-824</v>
      </c>
      <c r="E52" s="85">
        <v>-1224</v>
      </c>
    </row>
    <row r="53" spans="1:5">
      <c r="A53" s="16" t="s">
        <v>247</v>
      </c>
      <c r="B53" s="85">
        <v>17</v>
      </c>
      <c r="C53" s="85">
        <v>17</v>
      </c>
      <c r="D53" s="85">
        <v>17</v>
      </c>
      <c r="E53" s="85">
        <v>17</v>
      </c>
    </row>
    <row r="54" spans="1:5">
      <c r="A54" s="91" t="s">
        <v>248</v>
      </c>
      <c r="B54" s="89">
        <v>-3180</v>
      </c>
      <c r="C54" s="89">
        <v>-3652</v>
      </c>
      <c r="D54" s="89">
        <v>-4100</v>
      </c>
      <c r="E54" s="89">
        <v>-4500</v>
      </c>
    </row>
    <row r="55" spans="1:5">
      <c r="A55" s="16" t="s">
        <v>249</v>
      </c>
      <c r="B55" s="85">
        <v>28047</v>
      </c>
      <c r="C55" s="85">
        <v>27574</v>
      </c>
      <c r="D55" s="85">
        <v>27126</v>
      </c>
      <c r="E55" s="85">
        <v>26726</v>
      </c>
    </row>
    <row r="56" spans="1:5">
      <c r="A56" s="3" t="s">
        <v>24</v>
      </c>
      <c r="B56" s="86"/>
      <c r="C56" s="86"/>
      <c r="D56" s="86"/>
      <c r="E56" s="86"/>
    </row>
    <row r="57" spans="1:5">
      <c r="A57" t="s">
        <v>258</v>
      </c>
      <c r="B57" s="84">
        <v>149</v>
      </c>
      <c r="C57" s="84">
        <v>143</v>
      </c>
      <c r="D57" s="84">
        <v>129</v>
      </c>
      <c r="E57" s="84">
        <v>120</v>
      </c>
    </row>
    <row r="58" spans="1:5">
      <c r="A58" t="s">
        <v>260</v>
      </c>
      <c r="B58" s="84">
        <v>0</v>
      </c>
      <c r="C58" s="84">
        <v>0</v>
      </c>
      <c r="D58" s="84">
        <v>0</v>
      </c>
      <c r="E58" s="84">
        <v>-631</v>
      </c>
    </row>
    <row r="59" spans="1:5">
      <c r="A59" s="3" t="s">
        <v>263</v>
      </c>
      <c r="B59" s="86">
        <v>149</v>
      </c>
      <c r="C59" s="86">
        <v>143</v>
      </c>
      <c r="D59" s="86">
        <v>129</v>
      </c>
      <c r="E59" s="86">
        <v>-511</v>
      </c>
    </row>
    <row r="60" spans="1:5">
      <c r="A60" s="87" t="s">
        <v>264</v>
      </c>
      <c r="B60" s="88">
        <v>149</v>
      </c>
      <c r="C60" s="88">
        <v>143</v>
      </c>
      <c r="D60" s="88">
        <v>129</v>
      </c>
      <c r="E60" s="88">
        <v>-511</v>
      </c>
    </row>
    <row r="61" spans="1:5">
      <c r="A61" s="3" t="s">
        <v>265</v>
      </c>
      <c r="B61" s="86">
        <v>28196</v>
      </c>
      <c r="C61" s="86">
        <v>27717</v>
      </c>
      <c r="D61" s="86">
        <v>27255</v>
      </c>
      <c r="E61" s="86">
        <v>26216</v>
      </c>
    </row>
    <row r="62" spans="1:5">
      <c r="A62" s="90" t="s">
        <v>16</v>
      </c>
      <c r="B62" s="6"/>
      <c r="C62" s="2"/>
      <c r="D62" s="2"/>
      <c r="E62" s="2"/>
    </row>
    <row r="63" spans="1:5">
      <c r="A63" s="4"/>
      <c r="B63" s="6"/>
      <c r="C63" s="2"/>
      <c r="D63" s="2"/>
      <c r="E63" s="2"/>
    </row>
    <row r="64" spans="1:5">
      <c r="B64" s="6"/>
      <c r="C64" s="6"/>
      <c r="D64" s="6"/>
      <c r="E64" s="6"/>
    </row>
    <row r="65" spans="1:5">
      <c r="A65" t="s">
        <v>7</v>
      </c>
    </row>
    <row r="66" spans="1:5">
      <c r="A66" s="15" t="s">
        <v>23</v>
      </c>
      <c r="B66" s="1" t="s">
        <v>1</v>
      </c>
      <c r="C66" s="1" t="s">
        <v>2</v>
      </c>
      <c r="D66" s="1" t="s">
        <v>3</v>
      </c>
      <c r="E66" s="1" t="s">
        <v>243</v>
      </c>
    </row>
    <row r="67" spans="1:5">
      <c r="A67" s="3" t="s">
        <v>244</v>
      </c>
      <c r="B67" s="86">
        <v>1281436</v>
      </c>
      <c r="C67" s="86">
        <v>1281436</v>
      </c>
      <c r="D67" s="86">
        <v>1281436</v>
      </c>
      <c r="E67" s="86">
        <v>1281436</v>
      </c>
    </row>
    <row r="68" spans="1:5">
      <c r="A68" s="16" t="s">
        <v>245</v>
      </c>
      <c r="B68" s="85">
        <v>-68184</v>
      </c>
      <c r="C68" s="85">
        <v>-103966</v>
      </c>
      <c r="D68" s="85">
        <v>-112508</v>
      </c>
      <c r="E68" s="85">
        <v>-112508</v>
      </c>
    </row>
    <row r="69" spans="1:5">
      <c r="A69" s="16" t="s">
        <v>246</v>
      </c>
      <c r="B69" s="85">
        <v>17631</v>
      </c>
      <c r="C69" s="85">
        <v>16115</v>
      </c>
      <c r="D69" s="85">
        <v>16115</v>
      </c>
      <c r="E69" s="85">
        <v>16115</v>
      </c>
    </row>
    <row r="70" spans="1:5">
      <c r="A70" s="16" t="s">
        <v>247</v>
      </c>
      <c r="B70" s="85">
        <v>6749</v>
      </c>
      <c r="C70" s="85">
        <v>6749</v>
      </c>
      <c r="D70" s="85">
        <v>6749</v>
      </c>
      <c r="E70" s="85">
        <v>6749</v>
      </c>
    </row>
    <row r="71" spans="1:5">
      <c r="A71" s="91" t="s">
        <v>248</v>
      </c>
      <c r="B71" s="89">
        <v>-43804</v>
      </c>
      <c r="C71" s="89">
        <v>-81102</v>
      </c>
      <c r="D71" s="89">
        <v>-89644</v>
      </c>
      <c r="E71" s="89">
        <v>-89644</v>
      </c>
    </row>
    <row r="72" spans="1:5">
      <c r="A72" s="16" t="s">
        <v>249</v>
      </c>
      <c r="B72" s="85">
        <v>1237632</v>
      </c>
      <c r="C72" s="85">
        <v>1200334</v>
      </c>
      <c r="D72" s="85">
        <v>1191792</v>
      </c>
      <c r="E72" s="85">
        <v>1191792</v>
      </c>
    </row>
    <row r="73" spans="1:5">
      <c r="A73" s="3" t="s">
        <v>250</v>
      </c>
      <c r="B73" s="86"/>
      <c r="C73" s="86"/>
      <c r="D73" s="86"/>
      <c r="E73" s="86"/>
    </row>
    <row r="74" spans="1:5">
      <c r="A74" t="s">
        <v>266</v>
      </c>
      <c r="B74" s="84">
        <v>0</v>
      </c>
      <c r="C74" s="84">
        <v>0</v>
      </c>
      <c r="D74" s="84">
        <v>0</v>
      </c>
      <c r="E74" s="84">
        <v>-800</v>
      </c>
    </row>
    <row r="75" spans="1:5">
      <c r="A75" s="16" t="s">
        <v>257</v>
      </c>
      <c r="B75" s="85">
        <v>0</v>
      </c>
      <c r="C75" s="85">
        <v>0</v>
      </c>
      <c r="D75" s="85">
        <v>0</v>
      </c>
      <c r="E75" s="85">
        <v>-800</v>
      </c>
    </row>
    <row r="76" spans="1:5">
      <c r="A76" s="3" t="s">
        <v>24</v>
      </c>
      <c r="B76" s="86"/>
      <c r="C76" s="86"/>
      <c r="D76" s="86"/>
      <c r="E76" s="86"/>
    </row>
    <row r="77" spans="1:5">
      <c r="A77" t="s">
        <v>267</v>
      </c>
      <c r="B77" s="84">
        <v>0</v>
      </c>
      <c r="C77" s="84">
        <v>2000</v>
      </c>
      <c r="D77" s="84">
        <v>3000</v>
      </c>
      <c r="E77" s="84">
        <v>2850</v>
      </c>
    </row>
    <row r="78" spans="1:5">
      <c r="A78" t="s">
        <v>258</v>
      </c>
      <c r="B78" s="84">
        <v>4045</v>
      </c>
      <c r="C78" s="84">
        <v>4045</v>
      </c>
      <c r="D78" s="84">
        <v>4045</v>
      </c>
      <c r="E78" s="84">
        <v>4045</v>
      </c>
    </row>
    <row r="79" spans="1:5">
      <c r="A79" t="s">
        <v>268</v>
      </c>
      <c r="B79" s="84">
        <v>0</v>
      </c>
      <c r="C79" s="84">
        <v>0</v>
      </c>
      <c r="D79" s="84">
        <v>0</v>
      </c>
      <c r="E79" s="84">
        <v>-5000</v>
      </c>
    </row>
    <row r="80" spans="1:5">
      <c r="A80" t="s">
        <v>269</v>
      </c>
      <c r="B80" s="84">
        <v>-10000</v>
      </c>
      <c r="C80" s="84">
        <v>0</v>
      </c>
      <c r="D80" s="84">
        <v>0</v>
      </c>
      <c r="E80" s="84">
        <v>0</v>
      </c>
    </row>
    <row r="81" spans="1:5">
      <c r="A81" t="s">
        <v>270</v>
      </c>
      <c r="B81" s="84">
        <v>860</v>
      </c>
      <c r="C81" s="84">
        <v>0</v>
      </c>
      <c r="D81" s="84">
        <v>100</v>
      </c>
      <c r="E81" s="84">
        <v>2950</v>
      </c>
    </row>
    <row r="82" spans="1:5">
      <c r="A82" t="s">
        <v>260</v>
      </c>
      <c r="B82" s="84">
        <v>0</v>
      </c>
      <c r="C82" s="84">
        <v>0</v>
      </c>
      <c r="D82" s="84">
        <v>0</v>
      </c>
      <c r="E82" s="84">
        <v>-36894</v>
      </c>
    </row>
    <row r="83" spans="1:5">
      <c r="A83" t="s">
        <v>271</v>
      </c>
      <c r="B83" s="84">
        <v>22418</v>
      </c>
      <c r="C83" s="84">
        <v>22418</v>
      </c>
      <c r="D83" s="84">
        <v>22418</v>
      </c>
      <c r="E83" s="84">
        <v>22418</v>
      </c>
    </row>
    <row r="84" spans="1:5">
      <c r="A84" t="s">
        <v>272</v>
      </c>
      <c r="B84" s="84">
        <v>897</v>
      </c>
      <c r="C84" s="84">
        <v>897</v>
      </c>
      <c r="D84" s="84">
        <v>897</v>
      </c>
      <c r="E84" s="84">
        <v>897</v>
      </c>
    </row>
    <row r="85" spans="1:5">
      <c r="A85" s="3" t="s">
        <v>263</v>
      </c>
      <c r="B85" s="86">
        <v>18220</v>
      </c>
      <c r="C85" s="86">
        <v>29360</v>
      </c>
      <c r="D85" s="86">
        <v>30460</v>
      </c>
      <c r="E85" s="86">
        <v>-8734</v>
      </c>
    </row>
    <row r="86" spans="1:5">
      <c r="A86" s="87" t="s">
        <v>264</v>
      </c>
      <c r="B86" s="88">
        <v>18220</v>
      </c>
      <c r="C86" s="88">
        <v>29360</v>
      </c>
      <c r="D86" s="88">
        <v>30460</v>
      </c>
      <c r="E86" s="88">
        <v>-9534</v>
      </c>
    </row>
    <row r="87" spans="1:5">
      <c r="A87" s="3" t="s">
        <v>265</v>
      </c>
      <c r="B87" s="86">
        <v>1255852</v>
      </c>
      <c r="C87" s="86">
        <v>1229694</v>
      </c>
      <c r="D87" s="86">
        <v>1222252</v>
      </c>
      <c r="E87" s="86">
        <v>1182258</v>
      </c>
    </row>
    <row r="88" spans="1:5">
      <c r="A88" s="90" t="s">
        <v>16</v>
      </c>
      <c r="B88" s="5"/>
      <c r="C88" s="5"/>
      <c r="D88" s="5"/>
      <c r="E88" s="5"/>
    </row>
    <row r="89" spans="1:5">
      <c r="B89" s="5"/>
      <c r="C89" s="5"/>
      <c r="D89" s="5"/>
      <c r="E89" s="5"/>
    </row>
    <row r="90" spans="1:5">
      <c r="B90" s="5"/>
      <c r="C90" s="5"/>
      <c r="D90" s="5"/>
      <c r="E90" s="5"/>
    </row>
    <row r="91" spans="1:5">
      <c r="A91" t="s">
        <v>8</v>
      </c>
    </row>
    <row r="92" spans="1:5">
      <c r="A92" s="15" t="s">
        <v>23</v>
      </c>
      <c r="B92" s="1" t="s">
        <v>1</v>
      </c>
      <c r="C92" s="1" t="s">
        <v>2</v>
      </c>
      <c r="D92" s="1" t="s">
        <v>3</v>
      </c>
      <c r="E92" s="1" t="s">
        <v>243</v>
      </c>
    </row>
    <row r="93" spans="1:5">
      <c r="A93" s="3" t="s">
        <v>244</v>
      </c>
      <c r="B93" s="86">
        <v>1227905</v>
      </c>
      <c r="C93" s="86">
        <v>1227905</v>
      </c>
      <c r="D93" s="86">
        <v>1227905</v>
      </c>
      <c r="E93" s="86">
        <v>1227905</v>
      </c>
    </row>
    <row r="94" spans="1:5">
      <c r="A94" s="16" t="s">
        <v>245</v>
      </c>
      <c r="B94" s="85">
        <v>-59232</v>
      </c>
      <c r="C94" s="85">
        <v>-75373</v>
      </c>
      <c r="D94" s="85">
        <v>-76909</v>
      </c>
      <c r="E94" s="85">
        <v>-76909</v>
      </c>
    </row>
    <row r="95" spans="1:5">
      <c r="A95" s="16" t="s">
        <v>246</v>
      </c>
      <c r="B95" s="85">
        <v>24763</v>
      </c>
      <c r="C95" s="85">
        <v>24732</v>
      </c>
      <c r="D95" s="85">
        <v>24732</v>
      </c>
      <c r="E95" s="85">
        <v>24732</v>
      </c>
    </row>
    <row r="96" spans="1:5">
      <c r="A96" s="16" t="s">
        <v>247</v>
      </c>
      <c r="B96" s="85">
        <v>9548</v>
      </c>
      <c r="C96" s="85">
        <v>9548</v>
      </c>
      <c r="D96" s="85">
        <v>9548</v>
      </c>
      <c r="E96" s="85">
        <v>9548</v>
      </c>
    </row>
    <row r="97" spans="1:5">
      <c r="A97" s="91" t="s">
        <v>248</v>
      </c>
      <c r="B97" s="89">
        <v>-24921</v>
      </c>
      <c r="C97" s="89">
        <v>-41093</v>
      </c>
      <c r="D97" s="89">
        <v>-42629</v>
      </c>
      <c r="E97" s="89">
        <v>-42629</v>
      </c>
    </row>
    <row r="98" spans="1:5">
      <c r="A98" s="16" t="s">
        <v>249</v>
      </c>
      <c r="B98" s="85">
        <v>1202984</v>
      </c>
      <c r="C98" s="85">
        <v>1186812</v>
      </c>
      <c r="D98" s="85">
        <v>1185276</v>
      </c>
      <c r="E98" s="85">
        <v>1185276</v>
      </c>
    </row>
    <row r="99" spans="1:5">
      <c r="A99" s="3" t="s">
        <v>250</v>
      </c>
      <c r="B99" s="86"/>
      <c r="C99" s="86"/>
      <c r="D99" s="86"/>
      <c r="E99" s="86"/>
    </row>
    <row r="100" spans="1:5">
      <c r="A100" t="s">
        <v>273</v>
      </c>
      <c r="B100" s="84">
        <v>40</v>
      </c>
      <c r="C100" s="84">
        <v>40</v>
      </c>
      <c r="D100" s="84">
        <v>40</v>
      </c>
      <c r="E100" s="84">
        <v>40</v>
      </c>
    </row>
    <row r="101" spans="1:5">
      <c r="A101" t="s">
        <v>274</v>
      </c>
      <c r="B101" s="84">
        <v>1600</v>
      </c>
      <c r="C101" s="84">
        <v>2400</v>
      </c>
      <c r="D101" s="84">
        <v>2800</v>
      </c>
      <c r="E101" s="84">
        <v>3200</v>
      </c>
    </row>
    <row r="102" spans="1:5">
      <c r="A102" t="s">
        <v>275</v>
      </c>
      <c r="B102" s="84">
        <v>-2500</v>
      </c>
      <c r="C102" s="84">
        <v>-1250</v>
      </c>
      <c r="D102" s="84">
        <v>0</v>
      </c>
      <c r="E102" s="84">
        <v>0</v>
      </c>
    </row>
    <row r="103" spans="1:5">
      <c r="A103" t="s">
        <v>276</v>
      </c>
      <c r="B103" s="84">
        <v>0</v>
      </c>
      <c r="C103" s="84">
        <v>0</v>
      </c>
      <c r="D103" s="84">
        <v>0</v>
      </c>
      <c r="E103" s="84">
        <v>-9720</v>
      </c>
    </row>
    <row r="104" spans="1:5">
      <c r="A104" t="s">
        <v>277</v>
      </c>
      <c r="B104" s="84">
        <v>0</v>
      </c>
      <c r="C104" s="84">
        <v>0</v>
      </c>
      <c r="D104" s="84">
        <v>0</v>
      </c>
      <c r="E104" s="84">
        <v>60000</v>
      </c>
    </row>
    <row r="105" spans="1:5">
      <c r="A105" s="16" t="s">
        <v>257</v>
      </c>
      <c r="B105" s="85">
        <v>-860</v>
      </c>
      <c r="C105" s="85">
        <v>1190</v>
      </c>
      <c r="D105" s="85">
        <v>2840</v>
      </c>
      <c r="E105" s="85">
        <v>53520</v>
      </c>
    </row>
    <row r="106" spans="1:5">
      <c r="A106" s="3" t="s">
        <v>24</v>
      </c>
      <c r="B106" s="86"/>
      <c r="C106" s="86"/>
      <c r="D106" s="86"/>
      <c r="E106" s="86"/>
    </row>
    <row r="107" spans="1:5">
      <c r="A107" t="s">
        <v>258</v>
      </c>
      <c r="B107" s="84">
        <v>-499</v>
      </c>
      <c r="C107" s="84">
        <v>-499</v>
      </c>
      <c r="D107" s="84">
        <v>-499</v>
      </c>
      <c r="E107" s="84">
        <v>-499</v>
      </c>
    </row>
    <row r="108" spans="1:5">
      <c r="A108" t="s">
        <v>268</v>
      </c>
      <c r="B108" s="84">
        <v>0</v>
      </c>
      <c r="C108" s="84">
        <v>0</v>
      </c>
      <c r="D108" s="84">
        <v>0</v>
      </c>
      <c r="E108" s="84">
        <v>6297</v>
      </c>
    </row>
    <row r="109" spans="1:5">
      <c r="A109" t="s">
        <v>278</v>
      </c>
      <c r="B109" s="84">
        <v>27000</v>
      </c>
      <c r="C109" s="84">
        <v>27000</v>
      </c>
      <c r="D109" s="84">
        <v>27000</v>
      </c>
      <c r="E109" s="84">
        <v>27000</v>
      </c>
    </row>
    <row r="110" spans="1:5">
      <c r="A110" t="s">
        <v>279</v>
      </c>
      <c r="B110" s="84">
        <v>-7000</v>
      </c>
      <c r="C110" s="84">
        <v>0</v>
      </c>
      <c r="D110" s="84">
        <v>0</v>
      </c>
      <c r="E110" s="84">
        <v>0</v>
      </c>
    </row>
    <row r="111" spans="1:5">
      <c r="A111" t="s">
        <v>280</v>
      </c>
      <c r="B111" s="84">
        <v>30000</v>
      </c>
      <c r="C111" s="84">
        <v>0</v>
      </c>
      <c r="D111" s="84">
        <v>0</v>
      </c>
      <c r="E111" s="84">
        <v>0</v>
      </c>
    </row>
    <row r="112" spans="1:5">
      <c r="A112" t="s">
        <v>260</v>
      </c>
      <c r="B112" s="84">
        <v>0</v>
      </c>
      <c r="C112" s="84">
        <v>0</v>
      </c>
      <c r="D112" s="84">
        <v>0</v>
      </c>
      <c r="E112" s="84">
        <v>-24674</v>
      </c>
    </row>
    <row r="113" spans="1:5">
      <c r="A113" s="3" t="s">
        <v>263</v>
      </c>
      <c r="B113" s="86">
        <v>49502</v>
      </c>
      <c r="C113" s="86">
        <v>26502</v>
      </c>
      <c r="D113" s="86">
        <v>26502</v>
      </c>
      <c r="E113" s="86">
        <v>8125</v>
      </c>
    </row>
    <row r="114" spans="1:5">
      <c r="A114" s="87" t="s">
        <v>264</v>
      </c>
      <c r="B114" s="88">
        <v>48642</v>
      </c>
      <c r="C114" s="88">
        <v>27692</v>
      </c>
      <c r="D114" s="88">
        <v>29342</v>
      </c>
      <c r="E114" s="88">
        <v>61645</v>
      </c>
    </row>
    <row r="115" spans="1:5">
      <c r="A115" s="3" t="s">
        <v>265</v>
      </c>
      <c r="B115" s="86">
        <v>1251626</v>
      </c>
      <c r="C115" s="86">
        <v>1214504</v>
      </c>
      <c r="D115" s="86">
        <v>1214618</v>
      </c>
      <c r="E115" s="86">
        <v>1246921</v>
      </c>
    </row>
    <row r="116" spans="1:5">
      <c r="A116" s="90" t="s">
        <v>16</v>
      </c>
      <c r="B116" s="6"/>
      <c r="C116" s="2"/>
      <c r="D116" s="2"/>
      <c r="E116" s="2"/>
    </row>
    <row r="117" spans="1:5">
      <c r="A117" s="17"/>
      <c r="B117" s="12"/>
      <c r="C117" s="12"/>
      <c r="D117" s="12"/>
      <c r="E117" s="12"/>
    </row>
    <row r="118" spans="1:5">
      <c r="B118" s="5"/>
      <c r="C118" s="5"/>
      <c r="D118" s="5"/>
      <c r="E118" s="5"/>
    </row>
    <row r="119" spans="1:5">
      <c r="A119" t="s">
        <v>9</v>
      </c>
      <c r="B119" s="5"/>
      <c r="C119" s="5"/>
      <c r="D119" s="5"/>
      <c r="E119" s="5"/>
    </row>
    <row r="120" spans="1:5">
      <c r="A120" s="15" t="s">
        <v>23</v>
      </c>
      <c r="B120" s="1" t="s">
        <v>1</v>
      </c>
      <c r="C120" s="1" t="s">
        <v>2</v>
      </c>
      <c r="D120" s="1" t="s">
        <v>3</v>
      </c>
      <c r="E120" s="1" t="s">
        <v>243</v>
      </c>
    </row>
    <row r="121" spans="1:5">
      <c r="A121" s="3" t="s">
        <v>244</v>
      </c>
      <c r="B121" s="86">
        <v>161891</v>
      </c>
      <c r="C121" s="86">
        <v>161891</v>
      </c>
      <c r="D121" s="86">
        <v>161891</v>
      </c>
      <c r="E121" s="86">
        <v>161891</v>
      </c>
    </row>
    <row r="122" spans="1:5">
      <c r="A122" s="16" t="s">
        <v>245</v>
      </c>
      <c r="B122" s="85">
        <v>-3966</v>
      </c>
      <c r="C122" s="85">
        <v>-6873</v>
      </c>
      <c r="D122" s="85">
        <v>-7640</v>
      </c>
      <c r="E122" s="85">
        <v>-7640</v>
      </c>
    </row>
    <row r="123" spans="1:5">
      <c r="A123" s="16" t="s">
        <v>246</v>
      </c>
      <c r="B123" s="85">
        <v>1620</v>
      </c>
      <c r="C123" s="85">
        <v>1469</v>
      </c>
      <c r="D123" s="85">
        <v>1469</v>
      </c>
      <c r="E123" s="85">
        <v>1469</v>
      </c>
    </row>
    <row r="124" spans="1:5">
      <c r="A124" s="16" t="s">
        <v>247</v>
      </c>
      <c r="B124" s="85">
        <v>673</v>
      </c>
      <c r="C124" s="85">
        <v>673</v>
      </c>
      <c r="D124" s="85">
        <v>673</v>
      </c>
      <c r="E124" s="85">
        <v>673</v>
      </c>
    </row>
    <row r="125" spans="1:5">
      <c r="A125" s="91" t="s">
        <v>248</v>
      </c>
      <c r="B125" s="89">
        <v>-1674</v>
      </c>
      <c r="C125" s="89">
        <v>-4732</v>
      </c>
      <c r="D125" s="89">
        <v>-5499</v>
      </c>
      <c r="E125" s="89">
        <v>-5499</v>
      </c>
    </row>
    <row r="126" spans="1:5">
      <c r="A126" s="16" t="s">
        <v>249</v>
      </c>
      <c r="B126" s="85">
        <v>160217</v>
      </c>
      <c r="C126" s="85">
        <v>157159</v>
      </c>
      <c r="D126" s="85">
        <v>156392</v>
      </c>
      <c r="E126" s="85">
        <v>156392</v>
      </c>
    </row>
    <row r="127" spans="1:5">
      <c r="A127" s="3" t="s">
        <v>250</v>
      </c>
      <c r="B127" s="86"/>
      <c r="C127" s="86"/>
      <c r="D127" s="86"/>
      <c r="E127" s="86"/>
    </row>
    <row r="128" spans="1:5">
      <c r="A128" t="s">
        <v>281</v>
      </c>
      <c r="B128" s="84">
        <v>0</v>
      </c>
      <c r="C128" s="84">
        <v>0</v>
      </c>
      <c r="D128" s="84">
        <v>620</v>
      </c>
      <c r="E128" s="84">
        <v>620</v>
      </c>
    </row>
    <row r="129" spans="1:5">
      <c r="A129" t="s">
        <v>282</v>
      </c>
      <c r="B129" s="84">
        <v>0</v>
      </c>
      <c r="C129" s="84">
        <v>0</v>
      </c>
      <c r="D129" s="84">
        <v>0</v>
      </c>
      <c r="E129" s="84">
        <v>8444</v>
      </c>
    </row>
    <row r="130" spans="1:5">
      <c r="A130" s="16" t="s">
        <v>257</v>
      </c>
      <c r="B130" s="85">
        <v>0</v>
      </c>
      <c r="C130" s="85">
        <v>0</v>
      </c>
      <c r="D130" s="85">
        <v>620</v>
      </c>
      <c r="E130" s="85">
        <v>9064</v>
      </c>
    </row>
    <row r="131" spans="1:5">
      <c r="A131" s="3" t="s">
        <v>24</v>
      </c>
      <c r="B131" s="86"/>
      <c r="C131" s="86"/>
      <c r="D131" s="86"/>
      <c r="E131" s="86"/>
    </row>
    <row r="132" spans="1:5">
      <c r="A132" t="s">
        <v>258</v>
      </c>
      <c r="B132" s="84">
        <v>582</v>
      </c>
      <c r="C132" s="84">
        <v>582</v>
      </c>
      <c r="D132" s="84">
        <v>582</v>
      </c>
      <c r="E132" s="84">
        <v>582</v>
      </c>
    </row>
    <row r="133" spans="1:5">
      <c r="A133" t="s">
        <v>260</v>
      </c>
      <c r="B133" s="84">
        <v>0</v>
      </c>
      <c r="C133" s="84">
        <v>0</v>
      </c>
      <c r="D133" s="84">
        <v>0</v>
      </c>
      <c r="E133" s="84">
        <v>-3608</v>
      </c>
    </row>
    <row r="134" spans="1:5">
      <c r="A134" s="3" t="s">
        <v>263</v>
      </c>
      <c r="B134" s="86">
        <v>582</v>
      </c>
      <c r="C134" s="86">
        <v>582</v>
      </c>
      <c r="D134" s="86">
        <v>582</v>
      </c>
      <c r="E134" s="86">
        <v>-3026</v>
      </c>
    </row>
    <row r="135" spans="1:5">
      <c r="A135" s="87" t="s">
        <v>264</v>
      </c>
      <c r="B135" s="88">
        <v>582</v>
      </c>
      <c r="C135" s="88">
        <v>582</v>
      </c>
      <c r="D135" s="88">
        <v>1202</v>
      </c>
      <c r="E135" s="88">
        <v>6038</v>
      </c>
    </row>
    <row r="136" spans="1:5">
      <c r="A136" s="3" t="s">
        <v>265</v>
      </c>
      <c r="B136" s="86">
        <v>160799</v>
      </c>
      <c r="C136" s="86">
        <v>157741</v>
      </c>
      <c r="D136" s="86">
        <v>157594</v>
      </c>
      <c r="E136" s="86">
        <v>162430</v>
      </c>
    </row>
    <row r="137" spans="1:5">
      <c r="A137" s="90" t="s">
        <v>16</v>
      </c>
      <c r="B137" s="6"/>
      <c r="C137" s="2"/>
      <c r="D137" s="2"/>
      <c r="E137" s="2"/>
    </row>
    <row r="138" spans="1:5">
      <c r="A138" s="90"/>
      <c r="B138" s="6"/>
      <c r="C138" s="2"/>
      <c r="D138" s="2"/>
      <c r="E138" s="2"/>
    </row>
    <row r="139" spans="1:5">
      <c r="A139" s="90"/>
      <c r="B139" s="6"/>
      <c r="C139" s="2"/>
      <c r="D139" s="2"/>
      <c r="E139" s="2"/>
    </row>
    <row r="140" spans="1:5">
      <c r="A140" t="s">
        <v>10</v>
      </c>
    </row>
    <row r="141" spans="1:5">
      <c r="A141" s="15" t="s">
        <v>23</v>
      </c>
      <c r="B141" s="1" t="s">
        <v>1</v>
      </c>
      <c r="C141" s="1" t="s">
        <v>2</v>
      </c>
      <c r="D141" s="1" t="s">
        <v>3</v>
      </c>
      <c r="E141" s="1" t="s">
        <v>243</v>
      </c>
    </row>
    <row r="142" spans="1:5">
      <c r="A142" s="3" t="s">
        <v>244</v>
      </c>
      <c r="B142" s="86">
        <v>85353</v>
      </c>
      <c r="C142" s="86">
        <v>85353</v>
      </c>
      <c r="D142" s="86">
        <v>85353</v>
      </c>
      <c r="E142" s="86">
        <v>85353</v>
      </c>
    </row>
    <row r="143" spans="1:5">
      <c r="A143" s="16" t="s">
        <v>245</v>
      </c>
      <c r="B143" s="85">
        <v>-3308</v>
      </c>
      <c r="C143" s="85">
        <v>-3924</v>
      </c>
      <c r="D143" s="85">
        <v>-3924</v>
      </c>
      <c r="E143" s="85">
        <v>-3924</v>
      </c>
    </row>
    <row r="144" spans="1:5">
      <c r="A144" s="16" t="s">
        <v>246</v>
      </c>
      <c r="B144" s="85">
        <v>4636</v>
      </c>
      <c r="C144" s="85">
        <v>4711</v>
      </c>
      <c r="D144" s="85">
        <v>4711</v>
      </c>
      <c r="E144" s="85">
        <v>4711</v>
      </c>
    </row>
    <row r="145" spans="1:5">
      <c r="A145" s="16" t="s">
        <v>247</v>
      </c>
      <c r="B145" s="85">
        <v>-831</v>
      </c>
      <c r="C145" s="85">
        <v>-831</v>
      </c>
      <c r="D145" s="85">
        <v>-831</v>
      </c>
      <c r="E145" s="85">
        <v>-831</v>
      </c>
    </row>
    <row r="146" spans="1:5">
      <c r="A146" s="91" t="s">
        <v>248</v>
      </c>
      <c r="B146" s="89">
        <v>497</v>
      </c>
      <c r="C146" s="89">
        <v>-44</v>
      </c>
      <c r="D146" s="89">
        <v>-44</v>
      </c>
      <c r="E146" s="89">
        <v>-44</v>
      </c>
    </row>
    <row r="147" spans="1:5">
      <c r="A147" s="16" t="s">
        <v>249</v>
      </c>
      <c r="B147" s="85">
        <v>85850</v>
      </c>
      <c r="C147" s="85">
        <v>85309</v>
      </c>
      <c r="D147" s="85">
        <v>85309</v>
      </c>
      <c r="E147" s="85">
        <v>85309</v>
      </c>
    </row>
    <row r="148" spans="1:5">
      <c r="A148" s="3" t="s">
        <v>250</v>
      </c>
      <c r="B148" s="86"/>
      <c r="C148" s="86"/>
      <c r="D148" s="86"/>
      <c r="E148" s="86"/>
    </row>
    <row r="149" spans="1:5">
      <c r="A149" t="s">
        <v>283</v>
      </c>
      <c r="B149" s="84">
        <v>0</v>
      </c>
      <c r="C149" s="84">
        <v>80</v>
      </c>
      <c r="D149" s="84">
        <v>80</v>
      </c>
      <c r="E149" s="84">
        <v>80</v>
      </c>
    </row>
    <row r="150" spans="1:5">
      <c r="A150" s="16" t="s">
        <v>257</v>
      </c>
      <c r="B150" s="85">
        <v>0</v>
      </c>
      <c r="C150" s="85">
        <v>80</v>
      </c>
      <c r="D150" s="85">
        <v>80</v>
      </c>
      <c r="E150" s="85">
        <v>80</v>
      </c>
    </row>
    <row r="151" spans="1:5">
      <c r="A151" s="3" t="s">
        <v>24</v>
      </c>
      <c r="B151" s="86"/>
      <c r="C151" s="86"/>
      <c r="D151" s="86"/>
      <c r="E151" s="86"/>
    </row>
    <row r="152" spans="1:5">
      <c r="A152" t="s">
        <v>258</v>
      </c>
      <c r="B152" s="84">
        <v>860</v>
      </c>
      <c r="C152" s="84">
        <v>860</v>
      </c>
      <c r="D152" s="84">
        <v>860</v>
      </c>
      <c r="E152" s="84">
        <v>860</v>
      </c>
    </row>
    <row r="153" spans="1:5">
      <c r="A153" t="s">
        <v>260</v>
      </c>
      <c r="B153" s="84">
        <v>0</v>
      </c>
      <c r="C153" s="84">
        <v>0</v>
      </c>
      <c r="D153" s="84">
        <v>0</v>
      </c>
      <c r="E153" s="84">
        <v>-2955</v>
      </c>
    </row>
    <row r="154" spans="1:5">
      <c r="A154" t="s">
        <v>284</v>
      </c>
      <c r="B154" s="84">
        <v>-2000</v>
      </c>
      <c r="C154" s="84">
        <v>0</v>
      </c>
      <c r="D154" s="84">
        <v>0</v>
      </c>
      <c r="E154" s="84">
        <v>0</v>
      </c>
    </row>
    <row r="155" spans="1:5">
      <c r="A155" t="s">
        <v>285</v>
      </c>
      <c r="B155" s="84">
        <v>50</v>
      </c>
      <c r="C155" s="84">
        <v>50</v>
      </c>
      <c r="D155" s="84">
        <v>50</v>
      </c>
      <c r="E155" s="84">
        <v>50</v>
      </c>
    </row>
    <row r="156" spans="1:5">
      <c r="A156" s="3" t="s">
        <v>263</v>
      </c>
      <c r="B156" s="86">
        <v>-1090</v>
      </c>
      <c r="C156" s="86">
        <v>910</v>
      </c>
      <c r="D156" s="86">
        <v>910</v>
      </c>
      <c r="E156" s="86">
        <v>-2045</v>
      </c>
    </row>
    <row r="157" spans="1:5">
      <c r="A157" s="87" t="s">
        <v>264</v>
      </c>
      <c r="B157" s="88">
        <v>-1090</v>
      </c>
      <c r="C157" s="88">
        <v>990</v>
      </c>
      <c r="D157" s="88">
        <v>990</v>
      </c>
      <c r="E157" s="88">
        <v>-1965</v>
      </c>
    </row>
    <row r="158" spans="1:5">
      <c r="A158" s="3" t="s">
        <v>265</v>
      </c>
      <c r="B158" s="86">
        <v>84760</v>
      </c>
      <c r="C158" s="86">
        <v>86299</v>
      </c>
      <c r="D158" s="86">
        <v>86299</v>
      </c>
      <c r="E158" s="86">
        <v>83344</v>
      </c>
    </row>
    <row r="159" spans="1:5">
      <c r="A159" s="90" t="s">
        <v>16</v>
      </c>
      <c r="B159" s="6"/>
      <c r="C159" s="2"/>
      <c r="D159" s="2"/>
      <c r="E159" s="2"/>
    </row>
    <row r="160" spans="1:5">
      <c r="A160" s="4"/>
      <c r="B160" s="6"/>
      <c r="C160" s="2"/>
      <c r="D160" s="2"/>
      <c r="E160" s="2"/>
    </row>
    <row r="161" spans="1:5">
      <c r="B161" s="5"/>
      <c r="C161" s="5"/>
      <c r="D161" s="5"/>
      <c r="E161" s="5"/>
    </row>
    <row r="162" spans="1:5">
      <c r="A162" s="92" t="s">
        <v>12</v>
      </c>
    </row>
    <row r="163" spans="1:5">
      <c r="A163" s="15" t="s">
        <v>23</v>
      </c>
      <c r="B163" s="1" t="s">
        <v>1</v>
      </c>
      <c r="C163" s="1" t="s">
        <v>2</v>
      </c>
      <c r="D163" s="1" t="s">
        <v>3</v>
      </c>
      <c r="E163" s="1" t="s">
        <v>243</v>
      </c>
    </row>
    <row r="164" spans="1:5">
      <c r="A164" s="3" t="s">
        <v>244</v>
      </c>
      <c r="B164" s="86">
        <v>191240</v>
      </c>
      <c r="C164" s="86">
        <v>191240</v>
      </c>
      <c r="D164" s="86">
        <v>191240</v>
      </c>
      <c r="E164" s="86">
        <v>191240</v>
      </c>
    </row>
    <row r="165" spans="1:5">
      <c r="A165" s="16" t="s">
        <v>245</v>
      </c>
      <c r="B165" s="85">
        <v>114314</v>
      </c>
      <c r="C165" s="85">
        <v>156389</v>
      </c>
      <c r="D165" s="85">
        <v>151179</v>
      </c>
      <c r="E165" s="85">
        <v>151179</v>
      </c>
    </row>
    <row r="166" spans="1:5">
      <c r="A166" s="16" t="s">
        <v>246</v>
      </c>
      <c r="B166" s="85">
        <v>63425</v>
      </c>
      <c r="C166" s="85">
        <v>66425</v>
      </c>
      <c r="D166" s="85">
        <v>66425</v>
      </c>
      <c r="E166" s="85">
        <v>66425</v>
      </c>
    </row>
    <row r="167" spans="1:5">
      <c r="A167" s="16" t="s">
        <v>247</v>
      </c>
      <c r="B167" s="85">
        <v>1</v>
      </c>
      <c r="C167" s="85">
        <v>1</v>
      </c>
      <c r="D167" s="85">
        <v>1</v>
      </c>
      <c r="E167" s="85">
        <v>1</v>
      </c>
    </row>
    <row r="168" spans="1:5">
      <c r="A168" s="91" t="s">
        <v>248</v>
      </c>
      <c r="B168" s="89">
        <v>177741</v>
      </c>
      <c r="C168" s="89">
        <v>222815</v>
      </c>
      <c r="D168" s="89">
        <v>217605</v>
      </c>
      <c r="E168" s="89">
        <v>217605</v>
      </c>
    </row>
    <row r="169" spans="1:5">
      <c r="A169" s="16" t="s">
        <v>249</v>
      </c>
      <c r="B169" s="85">
        <v>368981</v>
      </c>
      <c r="C169" s="85">
        <v>414055</v>
      </c>
      <c r="D169" s="85">
        <v>408845</v>
      </c>
      <c r="E169" s="85">
        <v>408845</v>
      </c>
    </row>
    <row r="170" spans="1:5">
      <c r="A170" s="3" t="s">
        <v>24</v>
      </c>
      <c r="B170" s="86"/>
      <c r="C170" s="86"/>
      <c r="D170" s="86"/>
      <c r="E170" s="86"/>
    </row>
    <row r="171" spans="1:5">
      <c r="A171" t="s">
        <v>287</v>
      </c>
      <c r="B171" s="84">
        <v>22</v>
      </c>
      <c r="C171" s="84">
        <v>53</v>
      </c>
      <c r="D171" s="84">
        <v>135</v>
      </c>
      <c r="E171" s="84">
        <v>218</v>
      </c>
    </row>
    <row r="172" spans="1:5">
      <c r="A172" t="s">
        <v>288</v>
      </c>
      <c r="B172" s="84">
        <v>-2080</v>
      </c>
      <c r="C172" s="84">
        <v>-4554</v>
      </c>
      <c r="D172" s="84">
        <v>-4554</v>
      </c>
      <c r="E172" s="84">
        <v>-4554</v>
      </c>
    </row>
    <row r="173" spans="1:5">
      <c r="A173" t="s">
        <v>289</v>
      </c>
      <c r="B173" s="84">
        <v>-3000</v>
      </c>
      <c r="C173" s="84">
        <v>0</v>
      </c>
      <c r="D173" s="84">
        <v>0</v>
      </c>
      <c r="E173" s="84">
        <v>0</v>
      </c>
    </row>
    <row r="174" spans="1:5">
      <c r="A174" t="s">
        <v>290</v>
      </c>
      <c r="B174" s="84">
        <v>-100</v>
      </c>
      <c r="C174" s="84">
        <v>0</v>
      </c>
      <c r="D174" s="84">
        <v>0</v>
      </c>
      <c r="E174" s="84">
        <v>0</v>
      </c>
    </row>
    <row r="175" spans="1:5">
      <c r="A175" t="s">
        <v>291</v>
      </c>
      <c r="B175" s="84">
        <v>-2609</v>
      </c>
      <c r="C175" s="84">
        <v>-42609</v>
      </c>
      <c r="D175" s="84">
        <v>-42609</v>
      </c>
      <c r="E175" s="84">
        <v>-42609</v>
      </c>
    </row>
    <row r="176" spans="1:5">
      <c r="A176" t="s">
        <v>292</v>
      </c>
      <c r="B176" s="84">
        <v>-366</v>
      </c>
      <c r="C176" s="84">
        <v>-3366</v>
      </c>
      <c r="D176" s="84">
        <v>-3366</v>
      </c>
      <c r="E176" s="84">
        <v>-3366</v>
      </c>
    </row>
    <row r="177" spans="1:5">
      <c r="A177" t="s">
        <v>293</v>
      </c>
      <c r="B177" s="84">
        <v>-7000</v>
      </c>
      <c r="C177" s="84">
        <v>0</v>
      </c>
      <c r="D177" s="84">
        <v>0</v>
      </c>
      <c r="E177" s="84">
        <v>0</v>
      </c>
    </row>
    <row r="178" spans="1:5">
      <c r="A178" t="s">
        <v>272</v>
      </c>
      <c r="B178" s="84">
        <v>7603</v>
      </c>
      <c r="C178" s="84">
        <v>7603</v>
      </c>
      <c r="D178" s="84">
        <v>7603</v>
      </c>
      <c r="E178" s="84">
        <v>7603</v>
      </c>
    </row>
    <row r="179" spans="1:5">
      <c r="A179" t="s">
        <v>294</v>
      </c>
      <c r="B179" s="84">
        <v>38000</v>
      </c>
      <c r="C179" s="84">
        <v>0</v>
      </c>
      <c r="D179" s="84">
        <v>0</v>
      </c>
      <c r="E179" s="84">
        <v>0</v>
      </c>
    </row>
    <row r="180" spans="1:5">
      <c r="A180" s="3" t="s">
        <v>263</v>
      </c>
      <c r="B180" s="86">
        <v>30470</v>
      </c>
      <c r="C180" s="86">
        <v>-42873</v>
      </c>
      <c r="D180" s="86">
        <v>-42791</v>
      </c>
      <c r="E180" s="86">
        <v>-42709</v>
      </c>
    </row>
    <row r="181" spans="1:5">
      <c r="A181" s="87" t="s">
        <v>264</v>
      </c>
      <c r="B181" s="88">
        <v>30470</v>
      </c>
      <c r="C181" s="88">
        <v>-42873</v>
      </c>
      <c r="D181" s="88">
        <v>-42791</v>
      </c>
      <c r="E181" s="88">
        <v>-42709</v>
      </c>
    </row>
    <row r="182" spans="1:5">
      <c r="A182" s="3" t="s">
        <v>265</v>
      </c>
      <c r="B182" s="86">
        <v>399450</v>
      </c>
      <c r="C182" s="86">
        <v>371182</v>
      </c>
      <c r="D182" s="86">
        <v>366054</v>
      </c>
      <c r="E182" s="86">
        <v>366136</v>
      </c>
    </row>
    <row r="183" spans="1:5">
      <c r="A183" s="90" t="s">
        <v>16</v>
      </c>
      <c r="B183" s="6"/>
      <c r="C183" s="2"/>
      <c r="D183" s="2"/>
      <c r="E183" s="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5AA28-126F-4835-BF97-163EA95FAE16}">
  <sheetPr>
    <tabColor theme="9"/>
  </sheetPr>
  <dimension ref="A1:H109"/>
  <sheetViews>
    <sheetView topLeftCell="A82" workbookViewId="0">
      <selection activeCell="F130" sqref="F130"/>
    </sheetView>
  </sheetViews>
  <sheetFormatPr baseColWidth="10" defaultRowHeight="15"/>
  <cols>
    <col min="1" max="1" width="5.7109375" bestFit="1" customWidth="1"/>
    <col min="2" max="2" width="76" bestFit="1" customWidth="1"/>
    <col min="3" max="8" width="10.85546875" customWidth="1"/>
  </cols>
  <sheetData>
    <row r="1" spans="1:8">
      <c r="B1" s="45" t="s">
        <v>370</v>
      </c>
    </row>
    <row r="3" spans="1:8">
      <c r="A3" s="18"/>
      <c r="B3" s="18"/>
      <c r="C3" s="152" t="s">
        <v>25</v>
      </c>
      <c r="D3" s="153"/>
      <c r="E3" s="20" t="s">
        <v>26</v>
      </c>
      <c r="F3" s="19" t="s">
        <v>26</v>
      </c>
      <c r="G3" s="19" t="s">
        <v>26</v>
      </c>
      <c r="H3" s="19" t="s">
        <v>26</v>
      </c>
    </row>
    <row r="4" spans="1:8">
      <c r="A4" s="21" t="s">
        <v>27</v>
      </c>
      <c r="B4" s="22" t="s">
        <v>16</v>
      </c>
      <c r="C4" s="23" t="s">
        <v>28</v>
      </c>
      <c r="D4" s="23" t="s">
        <v>29</v>
      </c>
      <c r="E4" s="24">
        <v>2022</v>
      </c>
      <c r="F4" s="21">
        <v>2023</v>
      </c>
      <c r="G4" s="21">
        <v>2024</v>
      </c>
      <c r="H4" s="21">
        <v>2025</v>
      </c>
    </row>
    <row r="5" spans="1:8">
      <c r="A5" s="34" t="s">
        <v>32</v>
      </c>
      <c r="B5" s="35" t="s">
        <v>33</v>
      </c>
      <c r="C5" s="26">
        <v>31800</v>
      </c>
      <c r="D5" s="26">
        <v>21000</v>
      </c>
      <c r="E5" s="27">
        <v>5800</v>
      </c>
      <c r="F5" s="27">
        <v>2500</v>
      </c>
      <c r="G5" s="27">
        <v>500</v>
      </c>
      <c r="H5" s="102">
        <v>2000</v>
      </c>
    </row>
    <row r="6" spans="1:8">
      <c r="A6" s="36"/>
      <c r="B6" s="28" t="s">
        <v>34</v>
      </c>
      <c r="C6" s="30"/>
      <c r="D6" s="30"/>
      <c r="E6" s="30">
        <f>SUM(E5)</f>
        <v>5800</v>
      </c>
      <c r="F6" s="30">
        <f t="shared" ref="F6:H6" si="0">SUM(F5)</f>
        <v>2500</v>
      </c>
      <c r="G6" s="30">
        <f t="shared" si="0"/>
        <v>500</v>
      </c>
      <c r="H6" s="104">
        <f t="shared" si="0"/>
        <v>2000</v>
      </c>
    </row>
    <row r="9" spans="1:8">
      <c r="A9" s="18"/>
      <c r="B9" s="18"/>
      <c r="C9" s="152" t="s">
        <v>25</v>
      </c>
      <c r="D9" s="153"/>
      <c r="E9" s="20" t="s">
        <v>26</v>
      </c>
      <c r="F9" s="19" t="s">
        <v>26</v>
      </c>
      <c r="G9" s="19" t="s">
        <v>26</v>
      </c>
      <c r="H9" s="19" t="s">
        <v>26</v>
      </c>
    </row>
    <row r="10" spans="1:8">
      <c r="A10" s="21" t="s">
        <v>27</v>
      </c>
      <c r="B10" s="22" t="s">
        <v>16</v>
      </c>
      <c r="C10" s="23" t="s">
        <v>28</v>
      </c>
      <c r="D10" s="23" t="s">
        <v>29</v>
      </c>
      <c r="E10" s="24">
        <v>2022</v>
      </c>
      <c r="F10" s="21">
        <v>2023</v>
      </c>
      <c r="G10" s="21">
        <v>2024</v>
      </c>
      <c r="H10" s="21">
        <v>2025</v>
      </c>
    </row>
    <row r="11" spans="1:8">
      <c r="A11" s="25" t="s">
        <v>35</v>
      </c>
      <c r="B11" s="35" t="s">
        <v>345</v>
      </c>
      <c r="C11" s="26">
        <v>16500</v>
      </c>
      <c r="D11" s="26">
        <v>1500</v>
      </c>
      <c r="E11" s="27">
        <v>1500</v>
      </c>
      <c r="F11" s="27">
        <v>1500</v>
      </c>
      <c r="G11" s="27">
        <v>1500</v>
      </c>
      <c r="H11" s="102">
        <v>1500</v>
      </c>
    </row>
    <row r="12" spans="1:8">
      <c r="A12" s="25" t="s">
        <v>37</v>
      </c>
      <c r="B12" s="35" t="s">
        <v>36</v>
      </c>
      <c r="C12" s="26">
        <v>13163</v>
      </c>
      <c r="D12" s="26">
        <v>0</v>
      </c>
      <c r="E12" s="27">
        <v>3038</v>
      </c>
      <c r="F12" s="27">
        <v>2531</v>
      </c>
      <c r="G12" s="27">
        <v>2531</v>
      </c>
      <c r="H12" s="103">
        <v>5063</v>
      </c>
    </row>
    <row r="13" spans="1:8">
      <c r="A13" s="25" t="s">
        <v>344</v>
      </c>
      <c r="B13" s="35" t="s">
        <v>38</v>
      </c>
      <c r="C13" s="26">
        <v>12114</v>
      </c>
      <c r="D13" s="26">
        <v>3000</v>
      </c>
      <c r="E13" s="27">
        <v>3038</v>
      </c>
      <c r="F13" s="27">
        <v>3038</v>
      </c>
      <c r="G13" s="27">
        <v>3038</v>
      </c>
      <c r="H13" s="103">
        <v>0</v>
      </c>
    </row>
    <row r="14" spans="1:8">
      <c r="A14" s="32"/>
      <c r="B14" s="101" t="s">
        <v>39</v>
      </c>
      <c r="C14" s="29"/>
      <c r="D14" s="29"/>
      <c r="E14" s="30">
        <f>SUM(E11:E13)</f>
        <v>7576</v>
      </c>
      <c r="F14" s="30">
        <f>SUM(F11:F13)</f>
        <v>7069</v>
      </c>
      <c r="G14" s="30">
        <f>SUM(G11:G13)</f>
        <v>7069</v>
      </c>
      <c r="H14" s="104">
        <f>SUM(H11:H13)</f>
        <v>6563</v>
      </c>
    </row>
    <row r="17" spans="1:8">
      <c r="A17" s="18"/>
      <c r="B17" s="18"/>
      <c r="C17" s="152" t="s">
        <v>25</v>
      </c>
      <c r="D17" s="153"/>
      <c r="E17" s="20" t="s">
        <v>26</v>
      </c>
      <c r="F17" s="19" t="s">
        <v>26</v>
      </c>
      <c r="G17" s="19" t="s">
        <v>26</v>
      </c>
      <c r="H17" s="19" t="s">
        <v>26</v>
      </c>
    </row>
    <row r="18" spans="1:8">
      <c r="A18" s="21" t="s">
        <v>27</v>
      </c>
      <c r="B18" s="22" t="s">
        <v>16</v>
      </c>
      <c r="C18" s="23" t="s">
        <v>28</v>
      </c>
      <c r="D18" s="23" t="s">
        <v>29</v>
      </c>
      <c r="E18" s="24">
        <v>2022</v>
      </c>
      <c r="F18" s="21">
        <v>2023</v>
      </c>
      <c r="G18" s="21">
        <v>2024</v>
      </c>
      <c r="H18" s="21">
        <v>2025</v>
      </c>
    </row>
    <row r="19" spans="1:8">
      <c r="A19" s="34" t="s">
        <v>40</v>
      </c>
      <c r="B19" s="37" t="s">
        <v>45</v>
      </c>
      <c r="C19" s="26">
        <v>18050</v>
      </c>
      <c r="D19" s="26">
        <v>14000</v>
      </c>
      <c r="E19" s="27">
        <v>2025</v>
      </c>
      <c r="F19" s="27">
        <v>2025</v>
      </c>
      <c r="G19" s="27">
        <v>0</v>
      </c>
      <c r="H19" s="102">
        <v>0</v>
      </c>
    </row>
    <row r="20" spans="1:8">
      <c r="A20" s="34" t="s">
        <v>41</v>
      </c>
      <c r="B20" s="38" t="s">
        <v>346</v>
      </c>
      <c r="C20" s="26">
        <v>70500</v>
      </c>
      <c r="D20" s="26">
        <v>30000</v>
      </c>
      <c r="E20" s="27">
        <v>4050</v>
      </c>
      <c r="F20" s="27">
        <v>4050</v>
      </c>
      <c r="G20" s="27">
        <v>4050</v>
      </c>
      <c r="H20" s="103">
        <v>4050</v>
      </c>
    </row>
    <row r="21" spans="1:8">
      <c r="A21" s="34" t="s">
        <v>42</v>
      </c>
      <c r="B21" s="38" t="s">
        <v>347</v>
      </c>
      <c r="C21" s="26">
        <v>110293</v>
      </c>
      <c r="D21" s="26">
        <v>59663</v>
      </c>
      <c r="E21" s="27">
        <v>5063</v>
      </c>
      <c r="F21" s="27">
        <v>5063</v>
      </c>
      <c r="G21" s="27">
        <v>5063</v>
      </c>
      <c r="H21" s="103">
        <v>5063</v>
      </c>
    </row>
    <row r="22" spans="1:8">
      <c r="A22" s="34" t="s">
        <v>43</v>
      </c>
      <c r="B22" s="38" t="s">
        <v>348</v>
      </c>
      <c r="C22" s="26">
        <v>485100</v>
      </c>
      <c r="D22" s="26">
        <v>473000</v>
      </c>
      <c r="E22" s="27">
        <v>10600</v>
      </c>
      <c r="F22" s="27">
        <v>0</v>
      </c>
      <c r="G22" s="27">
        <v>1500</v>
      </c>
      <c r="H22" s="103">
        <v>0</v>
      </c>
    </row>
    <row r="23" spans="1:8">
      <c r="A23" s="34" t="s">
        <v>44</v>
      </c>
      <c r="B23" s="38" t="s">
        <v>349</v>
      </c>
      <c r="C23" s="26">
        <v>310428</v>
      </c>
      <c r="D23" s="26">
        <v>1025</v>
      </c>
      <c r="E23" s="27">
        <v>0</v>
      </c>
      <c r="F23" s="27">
        <v>31525</v>
      </c>
      <c r="G23" s="27">
        <v>25728</v>
      </c>
      <c r="H23" s="103">
        <v>42025</v>
      </c>
    </row>
    <row r="24" spans="1:8">
      <c r="A24" s="34" t="s">
        <v>46</v>
      </c>
      <c r="B24" s="38" t="s">
        <v>350</v>
      </c>
      <c r="C24" s="26">
        <v>66625</v>
      </c>
      <c r="D24" s="26">
        <v>5125</v>
      </c>
      <c r="E24" s="27">
        <v>10250</v>
      </c>
      <c r="F24" s="27">
        <v>30750</v>
      </c>
      <c r="G24" s="27">
        <v>20500</v>
      </c>
      <c r="H24" s="103">
        <v>0</v>
      </c>
    </row>
    <row r="25" spans="1:8">
      <c r="A25" s="34" t="s">
        <v>47</v>
      </c>
      <c r="B25" s="38" t="s">
        <v>351</v>
      </c>
      <c r="C25" s="26">
        <v>1000</v>
      </c>
      <c r="D25" s="26">
        <v>0</v>
      </c>
      <c r="E25" s="27">
        <v>0</v>
      </c>
      <c r="F25" s="27">
        <v>1000</v>
      </c>
      <c r="G25" s="27">
        <v>0</v>
      </c>
      <c r="H25" s="103">
        <v>0</v>
      </c>
    </row>
    <row r="26" spans="1:8">
      <c r="A26" s="34" t="s">
        <v>48</v>
      </c>
      <c r="B26" s="38" t="s">
        <v>51</v>
      </c>
      <c r="C26" s="26">
        <v>61150</v>
      </c>
      <c r="D26" s="26">
        <v>20900</v>
      </c>
      <c r="E26" s="27">
        <v>15375</v>
      </c>
      <c r="F26" s="27">
        <v>24875</v>
      </c>
      <c r="G26" s="27">
        <v>0</v>
      </c>
      <c r="H26" s="103">
        <v>0</v>
      </c>
    </row>
    <row r="27" spans="1:8">
      <c r="A27" s="34" t="s">
        <v>49</v>
      </c>
      <c r="B27" s="38" t="s">
        <v>352</v>
      </c>
      <c r="C27" s="26">
        <v>7185</v>
      </c>
      <c r="D27" s="26">
        <v>4500</v>
      </c>
      <c r="E27" s="27">
        <v>1500</v>
      </c>
      <c r="F27" s="27">
        <v>0</v>
      </c>
      <c r="G27" s="27">
        <v>1185</v>
      </c>
      <c r="H27" s="103">
        <v>0</v>
      </c>
    </row>
    <row r="28" spans="1:8">
      <c r="A28" s="34" t="s">
        <v>50</v>
      </c>
      <c r="B28" s="39" t="s">
        <v>353</v>
      </c>
      <c r="C28" s="26">
        <v>21550</v>
      </c>
      <c r="D28" s="26">
        <v>6500</v>
      </c>
      <c r="E28" s="27">
        <v>10250</v>
      </c>
      <c r="F28" s="27">
        <v>0</v>
      </c>
      <c r="G28" s="27">
        <v>0</v>
      </c>
      <c r="H28" s="103">
        <v>4800</v>
      </c>
    </row>
    <row r="29" spans="1:8">
      <c r="A29" s="32"/>
      <c r="B29" s="33" t="s">
        <v>52</v>
      </c>
      <c r="C29" s="29"/>
      <c r="D29" s="29"/>
      <c r="E29" s="30">
        <f>SUM(E19:E28)</f>
        <v>59113</v>
      </c>
      <c r="F29" s="30">
        <f>SUM(F19:F28)</f>
        <v>99288</v>
      </c>
      <c r="G29" s="30">
        <f>SUM(G19:G28)</f>
        <v>58026</v>
      </c>
      <c r="H29" s="30">
        <f>SUM(H19:H28)</f>
        <v>55938</v>
      </c>
    </row>
    <row r="30" spans="1:8">
      <c r="B30" s="40"/>
    </row>
    <row r="31" spans="1:8">
      <c r="B31" s="41"/>
    </row>
    <row r="32" spans="1:8">
      <c r="A32" s="18"/>
      <c r="B32" s="18"/>
      <c r="C32" s="152" t="s">
        <v>25</v>
      </c>
      <c r="D32" s="153"/>
      <c r="E32" s="20" t="s">
        <v>26</v>
      </c>
      <c r="F32" s="19" t="s">
        <v>26</v>
      </c>
      <c r="G32" s="19" t="s">
        <v>26</v>
      </c>
      <c r="H32" s="19" t="s">
        <v>26</v>
      </c>
    </row>
    <row r="33" spans="1:8">
      <c r="A33" s="21" t="s">
        <v>27</v>
      </c>
      <c r="B33" s="22" t="s">
        <v>16</v>
      </c>
      <c r="C33" s="23" t="s">
        <v>28</v>
      </c>
      <c r="D33" s="23" t="s">
        <v>29</v>
      </c>
      <c r="E33" s="24">
        <v>2022</v>
      </c>
      <c r="F33" s="21">
        <v>2023</v>
      </c>
      <c r="G33" s="21">
        <v>2024</v>
      </c>
      <c r="H33" s="21">
        <v>2025</v>
      </c>
    </row>
    <row r="34" spans="1:8">
      <c r="A34" s="34" t="s">
        <v>53</v>
      </c>
      <c r="B34" s="37" t="s">
        <v>354</v>
      </c>
      <c r="C34" s="26">
        <v>418055</v>
      </c>
      <c r="D34" s="26">
        <v>9080</v>
      </c>
      <c r="E34" s="27">
        <v>85075</v>
      </c>
      <c r="F34" s="27">
        <v>136325</v>
      </c>
      <c r="G34" s="27">
        <v>187575</v>
      </c>
      <c r="H34" s="102">
        <v>0</v>
      </c>
    </row>
    <row r="35" spans="1:8">
      <c r="A35" s="34" t="s">
        <v>55</v>
      </c>
      <c r="B35" s="38" t="s">
        <v>355</v>
      </c>
      <c r="C35" s="26">
        <v>25400</v>
      </c>
      <c r="D35" s="26">
        <v>18000</v>
      </c>
      <c r="E35" s="27">
        <v>7400</v>
      </c>
      <c r="F35" s="27">
        <v>0</v>
      </c>
      <c r="G35" s="27">
        <v>0</v>
      </c>
      <c r="H35" s="103">
        <v>0</v>
      </c>
    </row>
    <row r="36" spans="1:8">
      <c r="A36" s="34" t="s">
        <v>56</v>
      </c>
      <c r="B36" s="38" t="s">
        <v>356</v>
      </c>
      <c r="C36" s="26">
        <v>38950</v>
      </c>
      <c r="D36" s="26">
        <v>2050</v>
      </c>
      <c r="E36" s="27">
        <v>17425</v>
      </c>
      <c r="F36" s="27">
        <v>19475</v>
      </c>
      <c r="G36" s="27">
        <v>0</v>
      </c>
      <c r="H36" s="103">
        <v>0</v>
      </c>
    </row>
    <row r="37" spans="1:8">
      <c r="A37" s="34" t="s">
        <v>57</v>
      </c>
      <c r="B37" s="38" t="s">
        <v>54</v>
      </c>
      <c r="C37" s="26">
        <v>55248</v>
      </c>
      <c r="D37" s="26">
        <v>35000</v>
      </c>
      <c r="E37" s="27">
        <v>0</v>
      </c>
      <c r="F37" s="27">
        <v>0</v>
      </c>
      <c r="G37" s="27">
        <v>2531</v>
      </c>
      <c r="H37" s="103">
        <v>2531</v>
      </c>
    </row>
    <row r="38" spans="1:8">
      <c r="A38" s="34" t="s">
        <v>58</v>
      </c>
      <c r="B38" s="38" t="s">
        <v>357</v>
      </c>
      <c r="C38" s="26">
        <v>526004</v>
      </c>
      <c r="D38" s="26">
        <v>9404</v>
      </c>
      <c r="E38" s="27">
        <v>0</v>
      </c>
      <c r="F38" s="27">
        <v>0</v>
      </c>
      <c r="G38" s="27">
        <v>65600</v>
      </c>
      <c r="H38" s="103">
        <v>68675</v>
      </c>
    </row>
    <row r="39" spans="1:8">
      <c r="A39" s="34" t="s">
        <v>59</v>
      </c>
      <c r="B39" s="38" t="s">
        <v>358</v>
      </c>
      <c r="C39" s="26">
        <v>95535</v>
      </c>
      <c r="D39" s="26">
        <v>49935</v>
      </c>
      <c r="E39" s="27">
        <v>6100</v>
      </c>
      <c r="F39" s="27">
        <v>6000</v>
      </c>
      <c r="G39" s="27">
        <v>5500</v>
      </c>
      <c r="H39" s="103">
        <v>4000</v>
      </c>
    </row>
    <row r="40" spans="1:8">
      <c r="A40" s="34" t="s">
        <v>60</v>
      </c>
      <c r="B40" s="38" t="s">
        <v>359</v>
      </c>
      <c r="C40" s="26">
        <v>15250</v>
      </c>
      <c r="D40" s="26">
        <v>8750</v>
      </c>
      <c r="E40" s="27">
        <v>1500</v>
      </c>
      <c r="F40" s="27">
        <v>1000</v>
      </c>
      <c r="G40" s="27">
        <v>500</v>
      </c>
      <c r="H40" s="103">
        <v>500</v>
      </c>
    </row>
    <row r="41" spans="1:8">
      <c r="A41" s="34" t="s">
        <v>61</v>
      </c>
      <c r="B41" s="38" t="s">
        <v>63</v>
      </c>
      <c r="C41" s="26">
        <v>32650</v>
      </c>
      <c r="D41" s="26">
        <v>13650</v>
      </c>
      <c r="E41" s="27">
        <v>8000</v>
      </c>
      <c r="F41" s="27">
        <v>4000</v>
      </c>
      <c r="G41" s="27">
        <v>2000</v>
      </c>
      <c r="H41" s="103">
        <v>2000</v>
      </c>
    </row>
    <row r="42" spans="1:8">
      <c r="A42" s="34" t="s">
        <v>62</v>
      </c>
      <c r="B42" s="39" t="s">
        <v>64</v>
      </c>
      <c r="C42" s="26">
        <v>2050</v>
      </c>
      <c r="D42" s="26">
        <v>1650</v>
      </c>
      <c r="E42" s="27">
        <v>200</v>
      </c>
      <c r="F42" s="27">
        <v>200</v>
      </c>
      <c r="G42" s="27">
        <v>0</v>
      </c>
      <c r="H42" s="103">
        <v>0</v>
      </c>
    </row>
    <row r="43" spans="1:8">
      <c r="A43" s="32"/>
      <c r="B43" s="33" t="s">
        <v>65</v>
      </c>
      <c r="C43" s="29"/>
      <c r="D43" s="29"/>
      <c r="E43" s="30">
        <f>SUM(E34:E42)</f>
        <v>125700</v>
      </c>
      <c r="F43" s="30">
        <f>SUM(F34:F42)</f>
        <v>167000</v>
      </c>
      <c r="G43" s="30">
        <f>SUM(G34:G42)</f>
        <v>263706</v>
      </c>
      <c r="H43" s="104">
        <f>SUM(H34:H42)</f>
        <v>77706</v>
      </c>
    </row>
    <row r="44" spans="1:8">
      <c r="B44" s="41"/>
    </row>
    <row r="45" spans="1:8">
      <c r="B45" s="41"/>
    </row>
    <row r="46" spans="1:8">
      <c r="A46" s="18"/>
      <c r="B46" s="18"/>
      <c r="C46" s="152" t="s">
        <v>25</v>
      </c>
      <c r="D46" s="153"/>
      <c r="E46" s="20" t="s">
        <v>26</v>
      </c>
      <c r="F46" s="19" t="s">
        <v>26</v>
      </c>
      <c r="G46" s="19" t="s">
        <v>26</v>
      </c>
      <c r="H46" s="19" t="s">
        <v>26</v>
      </c>
    </row>
    <row r="47" spans="1:8">
      <c r="A47" s="21" t="s">
        <v>27</v>
      </c>
      <c r="B47" s="22" t="s">
        <v>16</v>
      </c>
      <c r="C47" s="23" t="s">
        <v>28</v>
      </c>
      <c r="D47" s="23" t="s">
        <v>29</v>
      </c>
      <c r="E47" s="24">
        <v>2022</v>
      </c>
      <c r="F47" s="21">
        <v>2023</v>
      </c>
      <c r="G47" s="21">
        <v>2024</v>
      </c>
      <c r="H47" s="21">
        <v>2025</v>
      </c>
    </row>
    <row r="48" spans="1:8">
      <c r="A48" s="34" t="s">
        <v>66</v>
      </c>
      <c r="B48" s="42" t="s">
        <v>360</v>
      </c>
      <c r="C48" s="26">
        <v>181189</v>
      </c>
      <c r="D48" s="26">
        <v>122461</v>
      </c>
      <c r="E48" s="27">
        <v>4050</v>
      </c>
      <c r="F48" s="27">
        <v>4050</v>
      </c>
      <c r="G48" s="27">
        <v>4050</v>
      </c>
      <c r="H48" s="102">
        <v>4050</v>
      </c>
    </row>
    <row r="49" spans="1:8">
      <c r="A49" s="34" t="s">
        <v>67</v>
      </c>
      <c r="B49" s="43" t="s">
        <v>74</v>
      </c>
      <c r="C49" s="26">
        <v>88455</v>
      </c>
      <c r="D49" s="26">
        <v>42895</v>
      </c>
      <c r="E49" s="27">
        <v>4556</v>
      </c>
      <c r="F49" s="27">
        <v>4556</v>
      </c>
      <c r="G49" s="27">
        <v>4556</v>
      </c>
      <c r="H49" s="103">
        <v>4556</v>
      </c>
    </row>
    <row r="50" spans="1:8">
      <c r="A50" s="34" t="s">
        <v>68</v>
      </c>
      <c r="B50" s="43" t="s">
        <v>361</v>
      </c>
      <c r="C50" s="26">
        <v>118915</v>
      </c>
      <c r="D50" s="26">
        <v>46013</v>
      </c>
      <c r="E50" s="27">
        <v>3038</v>
      </c>
      <c r="F50" s="27">
        <v>3038</v>
      </c>
      <c r="G50" s="27">
        <v>3038</v>
      </c>
      <c r="H50" s="103">
        <v>3038</v>
      </c>
    </row>
    <row r="51" spans="1:8">
      <c r="A51" s="34" t="s">
        <v>69</v>
      </c>
      <c r="B51" s="43" t="s">
        <v>362</v>
      </c>
      <c r="C51" s="26">
        <v>87515</v>
      </c>
      <c r="D51" s="26">
        <v>38915</v>
      </c>
      <c r="E51" s="27">
        <v>0</v>
      </c>
      <c r="F51" s="27">
        <v>4050</v>
      </c>
      <c r="G51" s="27">
        <v>4050</v>
      </c>
      <c r="H51" s="103">
        <v>4050</v>
      </c>
    </row>
    <row r="52" spans="1:8">
      <c r="A52" s="34" t="s">
        <v>71</v>
      </c>
      <c r="B52" s="38" t="s">
        <v>363</v>
      </c>
      <c r="C52" s="26">
        <v>29700</v>
      </c>
      <c r="D52" s="26">
        <v>2700</v>
      </c>
      <c r="E52" s="27">
        <v>2700</v>
      </c>
      <c r="F52" s="27">
        <v>2700</v>
      </c>
      <c r="G52" s="27">
        <v>2700</v>
      </c>
      <c r="H52" s="103">
        <v>2700</v>
      </c>
    </row>
    <row r="53" spans="1:8">
      <c r="A53" s="34" t="s">
        <v>72</v>
      </c>
      <c r="B53" s="38" t="s">
        <v>364</v>
      </c>
      <c r="C53" s="26">
        <v>299842</v>
      </c>
      <c r="D53" s="26">
        <v>29500</v>
      </c>
      <c r="E53" s="27">
        <v>25313</v>
      </c>
      <c r="F53" s="27">
        <v>21769</v>
      </c>
      <c r="G53" s="27">
        <v>21769</v>
      </c>
      <c r="H53" s="103">
        <v>25313</v>
      </c>
    </row>
    <row r="54" spans="1:8">
      <c r="A54" s="34" t="s">
        <v>73</v>
      </c>
      <c r="B54" s="44" t="s">
        <v>70</v>
      </c>
      <c r="C54" s="26">
        <v>56314</v>
      </c>
      <c r="D54" s="26">
        <v>26950</v>
      </c>
      <c r="E54" s="27">
        <v>2025</v>
      </c>
      <c r="F54" s="27">
        <v>2025</v>
      </c>
      <c r="G54" s="27">
        <v>2025</v>
      </c>
      <c r="H54" s="103">
        <v>2025</v>
      </c>
    </row>
    <row r="55" spans="1:8">
      <c r="A55" s="32"/>
      <c r="B55" s="33" t="s">
        <v>75</v>
      </c>
      <c r="C55" s="29"/>
      <c r="D55" s="29"/>
      <c r="E55" s="30">
        <f>SUM(E48:E54)</f>
        <v>41682</v>
      </c>
      <c r="F55" s="30">
        <f t="shared" ref="F55:H55" si="1">SUM(F48:F54)</f>
        <v>42188</v>
      </c>
      <c r="G55" s="30">
        <f t="shared" si="1"/>
        <v>42188</v>
      </c>
      <c r="H55" s="30">
        <f t="shared" si="1"/>
        <v>45732</v>
      </c>
    </row>
    <row r="57" spans="1:8">
      <c r="B57" s="41"/>
    </row>
    <row r="58" spans="1:8">
      <c r="A58" s="18"/>
      <c r="B58" s="18"/>
      <c r="C58" s="152" t="s">
        <v>25</v>
      </c>
      <c r="D58" s="153"/>
      <c r="E58" s="20" t="s">
        <v>26</v>
      </c>
      <c r="F58" s="19" t="s">
        <v>26</v>
      </c>
      <c r="G58" s="19" t="s">
        <v>26</v>
      </c>
      <c r="H58" s="19" t="s">
        <v>26</v>
      </c>
    </row>
    <row r="59" spans="1:8">
      <c r="A59" s="21" t="s">
        <v>27</v>
      </c>
      <c r="B59" s="22" t="s">
        <v>16</v>
      </c>
      <c r="C59" s="23" t="s">
        <v>28</v>
      </c>
      <c r="D59" s="23" t="s">
        <v>29</v>
      </c>
      <c r="E59" s="24">
        <v>2022</v>
      </c>
      <c r="F59" s="21">
        <v>2023</v>
      </c>
      <c r="G59" s="21">
        <v>2024</v>
      </c>
      <c r="H59" s="21">
        <v>2025</v>
      </c>
    </row>
    <row r="60" spans="1:8">
      <c r="A60" s="34" t="s">
        <v>76</v>
      </c>
      <c r="B60" s="42" t="s">
        <v>82</v>
      </c>
      <c r="C60" s="26">
        <v>193463</v>
      </c>
      <c r="D60" s="26">
        <v>59750</v>
      </c>
      <c r="E60" s="27">
        <v>15246</v>
      </c>
      <c r="F60" s="27">
        <v>13163</v>
      </c>
      <c r="G60" s="27">
        <v>13163</v>
      </c>
      <c r="H60" s="102">
        <v>13163</v>
      </c>
    </row>
    <row r="61" spans="1:8">
      <c r="A61" s="34" t="s">
        <v>78</v>
      </c>
      <c r="B61" s="43" t="s">
        <v>365</v>
      </c>
      <c r="C61" s="26">
        <v>141780</v>
      </c>
      <c r="D61" s="26">
        <v>91150</v>
      </c>
      <c r="E61" s="27">
        <v>5063</v>
      </c>
      <c r="F61" s="27">
        <v>5063</v>
      </c>
      <c r="G61" s="27">
        <v>5063</v>
      </c>
      <c r="H61" s="103">
        <v>5063</v>
      </c>
    </row>
    <row r="62" spans="1:8">
      <c r="A62" s="34" t="s">
        <v>79</v>
      </c>
      <c r="B62" s="43" t="s">
        <v>366</v>
      </c>
      <c r="C62" s="26">
        <v>22300</v>
      </c>
      <c r="D62" s="26">
        <v>17500</v>
      </c>
      <c r="E62" s="27">
        <v>4800</v>
      </c>
      <c r="F62" s="27">
        <v>0</v>
      </c>
      <c r="G62" s="27">
        <v>0</v>
      </c>
      <c r="H62" s="103">
        <v>0</v>
      </c>
    </row>
    <row r="63" spans="1:8">
      <c r="A63" s="34" t="s">
        <v>81</v>
      </c>
      <c r="B63" s="43" t="s">
        <v>80</v>
      </c>
      <c r="C63" s="26">
        <v>91470</v>
      </c>
      <c r="D63" s="26">
        <v>89588</v>
      </c>
      <c r="E63" s="27">
        <v>1882</v>
      </c>
      <c r="F63" s="27">
        <v>0</v>
      </c>
      <c r="G63" s="27">
        <v>0</v>
      </c>
      <c r="H63" s="103">
        <v>0</v>
      </c>
    </row>
    <row r="64" spans="1:8">
      <c r="A64" s="34" t="s">
        <v>83</v>
      </c>
      <c r="B64" s="43" t="s">
        <v>77</v>
      </c>
      <c r="C64" s="26">
        <v>279444</v>
      </c>
      <c r="D64" s="26">
        <v>254541</v>
      </c>
      <c r="E64" s="27">
        <v>24903</v>
      </c>
      <c r="F64" s="27">
        <v>0</v>
      </c>
      <c r="G64" s="27">
        <v>0</v>
      </c>
      <c r="H64" s="103">
        <v>0</v>
      </c>
    </row>
    <row r="65" spans="1:8">
      <c r="A65" s="34" t="s">
        <v>84</v>
      </c>
      <c r="B65" s="43" t="s">
        <v>85</v>
      </c>
      <c r="C65" s="26">
        <v>28250</v>
      </c>
      <c r="D65" s="26">
        <v>8000</v>
      </c>
      <c r="E65" s="27">
        <v>2025</v>
      </c>
      <c r="F65" s="27">
        <v>2025</v>
      </c>
      <c r="G65" s="27">
        <v>2025</v>
      </c>
      <c r="H65" s="103">
        <v>2025</v>
      </c>
    </row>
    <row r="66" spans="1:8">
      <c r="A66" s="34" t="s">
        <v>86</v>
      </c>
      <c r="B66" s="43" t="s">
        <v>88</v>
      </c>
      <c r="C66" s="26">
        <v>121979</v>
      </c>
      <c r="D66" s="26">
        <v>83500</v>
      </c>
      <c r="E66" s="27">
        <v>3038</v>
      </c>
      <c r="F66" s="27">
        <v>0</v>
      </c>
      <c r="G66" s="27">
        <v>5063</v>
      </c>
      <c r="H66" s="103">
        <v>0</v>
      </c>
    </row>
    <row r="67" spans="1:8">
      <c r="A67" s="34" t="s">
        <v>87</v>
      </c>
      <c r="B67" s="43" t="s">
        <v>91</v>
      </c>
      <c r="C67" s="26">
        <v>97300</v>
      </c>
      <c r="D67" s="26">
        <v>60000</v>
      </c>
      <c r="E67" s="27">
        <v>37300</v>
      </c>
      <c r="F67" s="27">
        <v>0</v>
      </c>
      <c r="G67" s="27">
        <v>0</v>
      </c>
      <c r="H67" s="103">
        <v>0</v>
      </c>
    </row>
    <row r="68" spans="1:8">
      <c r="A68" s="34" t="s">
        <v>89</v>
      </c>
      <c r="B68" s="43" t="s">
        <v>367</v>
      </c>
      <c r="C68" s="26">
        <v>3423</v>
      </c>
      <c r="D68" s="26">
        <v>1600</v>
      </c>
      <c r="E68" s="27">
        <v>810</v>
      </c>
      <c r="F68" s="27">
        <v>810</v>
      </c>
      <c r="G68" s="27">
        <v>203</v>
      </c>
      <c r="H68" s="103">
        <v>0</v>
      </c>
    </row>
    <row r="69" spans="1:8">
      <c r="A69" s="34" t="s">
        <v>90</v>
      </c>
      <c r="B69" s="43" t="s">
        <v>368</v>
      </c>
      <c r="C69" s="26">
        <v>95630</v>
      </c>
      <c r="D69" s="26">
        <v>45000</v>
      </c>
      <c r="E69" s="27">
        <v>5063</v>
      </c>
      <c r="F69" s="27">
        <v>5063</v>
      </c>
      <c r="G69" s="27">
        <v>5063</v>
      </c>
      <c r="H69" s="103">
        <v>5063</v>
      </c>
    </row>
    <row r="70" spans="1:8">
      <c r="A70" s="34" t="s">
        <v>92</v>
      </c>
      <c r="B70" s="44" t="s">
        <v>369</v>
      </c>
      <c r="C70" s="26">
        <v>10000</v>
      </c>
      <c r="D70" s="26">
        <v>0</v>
      </c>
      <c r="E70" s="27">
        <v>10000</v>
      </c>
      <c r="F70" s="27">
        <v>0</v>
      </c>
      <c r="G70" s="27">
        <v>0</v>
      </c>
      <c r="H70" s="103">
        <v>0</v>
      </c>
    </row>
    <row r="71" spans="1:8">
      <c r="A71" s="32"/>
      <c r="B71" s="33" t="s">
        <v>101</v>
      </c>
      <c r="C71" s="29"/>
      <c r="D71" s="29"/>
      <c r="E71" s="30">
        <f>SUM(E60:E70)</f>
        <v>110130</v>
      </c>
      <c r="F71" s="30">
        <f>SUM(F60:F70)</f>
        <v>26124</v>
      </c>
      <c r="G71" s="30">
        <f>SUM(G60:G70)</f>
        <v>30580</v>
      </c>
      <c r="H71" s="30">
        <f>SUM(H60:H70)</f>
        <v>25314</v>
      </c>
    </row>
    <row r="73" spans="1:8">
      <c r="B73" s="105" t="s">
        <v>102</v>
      </c>
    </row>
    <row r="74" spans="1:8">
      <c r="A74" s="18"/>
      <c r="B74" s="18"/>
      <c r="C74" s="152" t="s">
        <v>25</v>
      </c>
      <c r="D74" s="153"/>
      <c r="E74" s="20" t="s">
        <v>26</v>
      </c>
      <c r="F74" s="19" t="s">
        <v>26</v>
      </c>
      <c r="G74" s="19" t="s">
        <v>26</v>
      </c>
      <c r="H74" s="19" t="s">
        <v>26</v>
      </c>
    </row>
    <row r="75" spans="1:8">
      <c r="A75" s="21" t="s">
        <v>27</v>
      </c>
      <c r="B75" s="22" t="s">
        <v>16</v>
      </c>
      <c r="C75" s="23" t="s">
        <v>28</v>
      </c>
      <c r="D75" s="23" t="s">
        <v>29</v>
      </c>
      <c r="E75" s="24">
        <v>2022</v>
      </c>
      <c r="F75" s="21">
        <v>2023</v>
      </c>
      <c r="G75" s="21">
        <v>2024</v>
      </c>
      <c r="H75" s="21">
        <v>2025</v>
      </c>
    </row>
    <row r="76" spans="1:8">
      <c r="A76" s="25" t="s">
        <v>30</v>
      </c>
      <c r="B76" s="31" t="s">
        <v>31</v>
      </c>
      <c r="C76" s="26">
        <v>35000</v>
      </c>
      <c r="D76" s="26">
        <v>15000</v>
      </c>
      <c r="E76" s="27">
        <v>5000</v>
      </c>
      <c r="F76" s="27">
        <v>5000</v>
      </c>
      <c r="G76" s="27">
        <v>5000</v>
      </c>
      <c r="H76" s="27">
        <v>5000</v>
      </c>
    </row>
    <row r="77" spans="1:8">
      <c r="A77" s="32"/>
      <c r="B77" s="33" t="s">
        <v>343</v>
      </c>
      <c r="C77" s="29"/>
      <c r="D77" s="29"/>
      <c r="E77" s="30">
        <v>5000</v>
      </c>
      <c r="F77" s="30">
        <v>5000</v>
      </c>
      <c r="G77" s="30">
        <v>5000</v>
      </c>
      <c r="H77" s="30">
        <v>5000</v>
      </c>
    </row>
    <row r="79" spans="1:8">
      <c r="B79" s="106" t="s">
        <v>342</v>
      </c>
    </row>
    <row r="80" spans="1:8">
      <c r="A80" s="18"/>
      <c r="B80" s="18"/>
      <c r="C80" s="152" t="s">
        <v>25</v>
      </c>
      <c r="D80" s="153"/>
      <c r="E80" s="20" t="s">
        <v>26</v>
      </c>
      <c r="F80" s="19" t="s">
        <v>26</v>
      </c>
      <c r="G80" s="19" t="s">
        <v>26</v>
      </c>
      <c r="H80" s="19" t="s">
        <v>26</v>
      </c>
    </row>
    <row r="81" spans="1:8">
      <c r="A81" s="21" t="s">
        <v>27</v>
      </c>
      <c r="B81" s="22" t="s">
        <v>16</v>
      </c>
      <c r="C81" s="23" t="s">
        <v>28</v>
      </c>
      <c r="D81" s="23" t="s">
        <v>29</v>
      </c>
      <c r="E81" s="24">
        <v>2022</v>
      </c>
      <c r="F81" s="21">
        <v>2023</v>
      </c>
      <c r="G81" s="21">
        <v>2024</v>
      </c>
      <c r="H81" s="21">
        <v>2025</v>
      </c>
    </row>
    <row r="82" spans="1:8">
      <c r="A82" s="96" t="s">
        <v>314</v>
      </c>
      <c r="B82" s="42" t="s">
        <v>295</v>
      </c>
      <c r="C82" s="95">
        <v>567500</v>
      </c>
      <c r="D82" s="95">
        <v>301250</v>
      </c>
      <c r="E82" s="95">
        <v>19200</v>
      </c>
      <c r="F82" s="95">
        <v>22275</v>
      </c>
      <c r="G82" s="95">
        <v>22275</v>
      </c>
      <c r="H82" s="99">
        <v>22275</v>
      </c>
    </row>
    <row r="83" spans="1:8">
      <c r="A83" s="97" t="s">
        <v>315</v>
      </c>
      <c r="B83" s="43" t="s">
        <v>296</v>
      </c>
      <c r="C83" s="95">
        <v>15050</v>
      </c>
      <c r="D83" s="95">
        <v>13000</v>
      </c>
      <c r="E83" s="95">
        <v>0</v>
      </c>
      <c r="F83" s="95">
        <v>2050</v>
      </c>
      <c r="G83" s="95">
        <v>0</v>
      </c>
      <c r="H83" s="35">
        <v>0</v>
      </c>
    </row>
    <row r="84" spans="1:8">
      <c r="A84" s="97" t="s">
        <v>316</v>
      </c>
      <c r="B84" s="43" t="s">
        <v>94</v>
      </c>
      <c r="C84" s="95">
        <v>101648</v>
      </c>
      <c r="D84" s="95">
        <v>46400</v>
      </c>
      <c r="E84" s="95">
        <v>0</v>
      </c>
      <c r="F84" s="95">
        <v>18245</v>
      </c>
      <c r="G84" s="95">
        <v>17528</v>
      </c>
      <c r="H84" s="35">
        <v>19475</v>
      </c>
    </row>
    <row r="85" spans="1:8">
      <c r="A85" s="97" t="s">
        <v>317</v>
      </c>
      <c r="B85" s="43" t="s">
        <v>297</v>
      </c>
      <c r="C85" s="95">
        <v>89000</v>
      </c>
      <c r="D85" s="95">
        <v>59500</v>
      </c>
      <c r="E85" s="95">
        <v>14500</v>
      </c>
      <c r="F85" s="95">
        <v>15000</v>
      </c>
      <c r="G85" s="95">
        <v>0</v>
      </c>
      <c r="H85" s="35">
        <v>0</v>
      </c>
    </row>
    <row r="86" spans="1:8">
      <c r="A86" s="97" t="s">
        <v>318</v>
      </c>
      <c r="B86" s="43" t="s">
        <v>93</v>
      </c>
      <c r="C86" s="95">
        <v>28313</v>
      </c>
      <c r="D86" s="95">
        <v>15500</v>
      </c>
      <c r="E86" s="95">
        <v>0</v>
      </c>
      <c r="F86" s="95">
        <v>0</v>
      </c>
      <c r="G86" s="95">
        <v>8200</v>
      </c>
      <c r="H86" s="35">
        <v>4613</v>
      </c>
    </row>
    <row r="87" spans="1:8">
      <c r="A87" s="97" t="s">
        <v>319</v>
      </c>
      <c r="B87" s="43" t="s">
        <v>298</v>
      </c>
      <c r="C87" s="95">
        <v>14850</v>
      </c>
      <c r="D87" s="95">
        <v>12800</v>
      </c>
      <c r="E87" s="95">
        <v>0</v>
      </c>
      <c r="F87" s="95">
        <v>0</v>
      </c>
      <c r="G87" s="95">
        <v>2050</v>
      </c>
      <c r="H87" s="35">
        <v>0</v>
      </c>
    </row>
    <row r="88" spans="1:8">
      <c r="A88" s="97" t="s">
        <v>320</v>
      </c>
      <c r="B88" s="43" t="s">
        <v>99</v>
      </c>
      <c r="C88" s="95">
        <v>91625</v>
      </c>
      <c r="D88" s="95">
        <v>25000</v>
      </c>
      <c r="E88" s="95">
        <v>0</v>
      </c>
      <c r="F88" s="95">
        <v>25625</v>
      </c>
      <c r="G88" s="95">
        <v>20500</v>
      </c>
      <c r="H88" s="35">
        <v>20500</v>
      </c>
    </row>
    <row r="89" spans="1:8">
      <c r="A89" s="97" t="s">
        <v>321</v>
      </c>
      <c r="B89" s="43" t="s">
        <v>98</v>
      </c>
      <c r="C89" s="95">
        <v>44350</v>
      </c>
      <c r="D89" s="95">
        <v>30000</v>
      </c>
      <c r="E89" s="95">
        <v>0</v>
      </c>
      <c r="F89" s="95">
        <v>14350</v>
      </c>
      <c r="G89" s="95">
        <v>0</v>
      </c>
      <c r="H89" s="35">
        <v>0</v>
      </c>
    </row>
    <row r="90" spans="1:8">
      <c r="A90" s="97" t="s">
        <v>322</v>
      </c>
      <c r="B90" s="43" t="s">
        <v>299</v>
      </c>
      <c r="C90" s="95">
        <v>74425</v>
      </c>
      <c r="D90" s="95">
        <v>16000</v>
      </c>
      <c r="E90" s="95">
        <v>0</v>
      </c>
      <c r="F90" s="95">
        <v>20500</v>
      </c>
      <c r="G90" s="95">
        <v>20500</v>
      </c>
      <c r="H90" s="35">
        <v>17425</v>
      </c>
    </row>
    <row r="91" spans="1:8">
      <c r="A91" s="97" t="s">
        <v>323</v>
      </c>
      <c r="B91" s="43" t="s">
        <v>300</v>
      </c>
      <c r="C91" s="95">
        <v>144125</v>
      </c>
      <c r="D91" s="95">
        <v>16000</v>
      </c>
      <c r="E91" s="95">
        <v>0</v>
      </c>
      <c r="F91" s="95">
        <v>25625</v>
      </c>
      <c r="G91" s="95">
        <v>51250</v>
      </c>
      <c r="H91" s="35">
        <v>51250</v>
      </c>
    </row>
    <row r="92" spans="1:8">
      <c r="A92" s="97" t="s">
        <v>324</v>
      </c>
      <c r="B92" s="43" t="s">
        <v>301</v>
      </c>
      <c r="C92" s="95">
        <v>645950</v>
      </c>
      <c r="D92" s="95">
        <v>245000</v>
      </c>
      <c r="E92" s="95">
        <v>40500</v>
      </c>
      <c r="F92" s="95">
        <v>22275</v>
      </c>
      <c r="G92" s="95">
        <v>22275</v>
      </c>
      <c r="H92" s="35">
        <v>22275</v>
      </c>
    </row>
    <row r="93" spans="1:8">
      <c r="A93" s="97" t="s">
        <v>325</v>
      </c>
      <c r="B93" s="43" t="s">
        <v>302</v>
      </c>
      <c r="C93" s="95">
        <v>8707</v>
      </c>
      <c r="D93" s="95">
        <v>855</v>
      </c>
      <c r="E93" s="95">
        <v>7852</v>
      </c>
      <c r="F93" s="95">
        <v>0</v>
      </c>
      <c r="G93" s="95">
        <v>0</v>
      </c>
      <c r="H93" s="35">
        <v>0</v>
      </c>
    </row>
    <row r="94" spans="1:8">
      <c r="A94" s="97" t="s">
        <v>326</v>
      </c>
      <c r="B94" s="43" t="s">
        <v>97</v>
      </c>
      <c r="C94" s="95">
        <v>20700</v>
      </c>
      <c r="D94" s="95">
        <v>14500</v>
      </c>
      <c r="E94" s="95">
        <v>3200</v>
      </c>
      <c r="F94" s="95">
        <v>3000</v>
      </c>
      <c r="G94" s="95">
        <v>0</v>
      </c>
      <c r="H94" s="35">
        <v>0</v>
      </c>
    </row>
    <row r="95" spans="1:8">
      <c r="A95" s="97" t="s">
        <v>327</v>
      </c>
      <c r="B95" s="43" t="s">
        <v>303</v>
      </c>
      <c r="C95" s="95">
        <v>14300</v>
      </c>
      <c r="D95" s="95">
        <v>2000</v>
      </c>
      <c r="E95" s="95">
        <v>0</v>
      </c>
      <c r="F95" s="95">
        <v>0</v>
      </c>
      <c r="G95" s="95">
        <v>0</v>
      </c>
      <c r="H95" s="35">
        <v>12300</v>
      </c>
    </row>
    <row r="96" spans="1:8">
      <c r="A96" s="97" t="s">
        <v>328</v>
      </c>
      <c r="B96" s="43" t="s">
        <v>304</v>
      </c>
      <c r="C96" s="95">
        <v>61700</v>
      </c>
      <c r="D96" s="95">
        <v>51700</v>
      </c>
      <c r="E96" s="95">
        <v>10000</v>
      </c>
      <c r="F96" s="95">
        <v>0</v>
      </c>
      <c r="G96" s="95">
        <v>0</v>
      </c>
      <c r="H96" s="35">
        <v>0</v>
      </c>
    </row>
    <row r="97" spans="1:8">
      <c r="A97" s="97" t="s">
        <v>329</v>
      </c>
      <c r="B97" s="43" t="s">
        <v>305</v>
      </c>
      <c r="C97" s="95">
        <v>21376</v>
      </c>
      <c r="D97" s="95">
        <v>6000</v>
      </c>
      <c r="E97" s="95">
        <v>7688</v>
      </c>
      <c r="F97" s="95">
        <v>7688</v>
      </c>
      <c r="G97" s="95">
        <v>0</v>
      </c>
      <c r="H97" s="35">
        <v>0</v>
      </c>
    </row>
    <row r="98" spans="1:8">
      <c r="A98" s="97" t="s">
        <v>330</v>
      </c>
      <c r="B98" s="43" t="s">
        <v>306</v>
      </c>
      <c r="C98" s="95">
        <v>12250</v>
      </c>
      <c r="D98" s="95">
        <v>2000</v>
      </c>
      <c r="E98" s="95">
        <v>5125</v>
      </c>
      <c r="F98" s="95">
        <v>5125</v>
      </c>
      <c r="G98" s="95">
        <v>0</v>
      </c>
      <c r="H98" s="35">
        <v>0</v>
      </c>
    </row>
    <row r="99" spans="1:8">
      <c r="A99" s="97" t="s">
        <v>331</v>
      </c>
      <c r="B99" s="43" t="s">
        <v>307</v>
      </c>
      <c r="C99" s="95">
        <v>14965</v>
      </c>
      <c r="D99" s="95">
        <v>12300</v>
      </c>
      <c r="E99" s="95">
        <v>0</v>
      </c>
      <c r="F99" s="95">
        <v>0</v>
      </c>
      <c r="G99" s="95">
        <v>2665</v>
      </c>
      <c r="H99" s="35">
        <v>0</v>
      </c>
    </row>
    <row r="100" spans="1:8">
      <c r="A100" s="97" t="s">
        <v>332</v>
      </c>
      <c r="B100" s="43" t="s">
        <v>95</v>
      </c>
      <c r="C100" s="95">
        <v>41000</v>
      </c>
      <c r="D100" s="95">
        <v>0</v>
      </c>
      <c r="E100" s="95">
        <v>0</v>
      </c>
      <c r="F100" s="95">
        <v>0</v>
      </c>
      <c r="G100" s="95">
        <v>15375</v>
      </c>
      <c r="H100" s="35">
        <v>25625</v>
      </c>
    </row>
    <row r="101" spans="1:8">
      <c r="A101" s="97" t="s">
        <v>333</v>
      </c>
      <c r="B101" s="43" t="s">
        <v>96</v>
      </c>
      <c r="C101" s="95">
        <v>5100</v>
      </c>
      <c r="D101" s="95">
        <v>1000</v>
      </c>
      <c r="E101" s="95">
        <v>0</v>
      </c>
      <c r="F101" s="95">
        <v>4100</v>
      </c>
      <c r="G101" s="95">
        <v>0</v>
      </c>
      <c r="H101" s="35">
        <v>0</v>
      </c>
    </row>
    <row r="102" spans="1:8">
      <c r="A102" s="97" t="s">
        <v>334</v>
      </c>
      <c r="B102" s="43" t="s">
        <v>308</v>
      </c>
      <c r="C102" s="95">
        <v>3075</v>
      </c>
      <c r="D102" s="95">
        <v>0</v>
      </c>
      <c r="E102" s="95">
        <v>3075</v>
      </c>
      <c r="F102" s="95">
        <v>0</v>
      </c>
      <c r="G102" s="95">
        <v>0</v>
      </c>
      <c r="H102" s="35">
        <v>0</v>
      </c>
    </row>
    <row r="103" spans="1:8">
      <c r="A103" s="97" t="s">
        <v>335</v>
      </c>
      <c r="B103" s="43" t="s">
        <v>309</v>
      </c>
      <c r="C103" s="95">
        <v>5125</v>
      </c>
      <c r="D103" s="95">
        <v>0</v>
      </c>
      <c r="E103" s="95">
        <v>5125</v>
      </c>
      <c r="F103" s="95">
        <v>0</v>
      </c>
      <c r="G103" s="95">
        <v>0</v>
      </c>
      <c r="H103" s="35">
        <v>0</v>
      </c>
    </row>
    <row r="104" spans="1:8">
      <c r="A104" s="97" t="s">
        <v>336</v>
      </c>
      <c r="B104" s="43" t="s">
        <v>100</v>
      </c>
      <c r="C104" s="95">
        <v>2050</v>
      </c>
      <c r="D104" s="95">
        <v>0</v>
      </c>
      <c r="E104" s="95">
        <v>0</v>
      </c>
      <c r="F104" s="95">
        <v>2050</v>
      </c>
      <c r="G104" s="95">
        <v>0</v>
      </c>
      <c r="H104" s="35">
        <v>0</v>
      </c>
    </row>
    <row r="105" spans="1:8">
      <c r="A105" s="97" t="s">
        <v>337</v>
      </c>
      <c r="B105" s="43" t="s">
        <v>310</v>
      </c>
      <c r="C105" s="95">
        <v>3075</v>
      </c>
      <c r="D105" s="95">
        <v>0</v>
      </c>
      <c r="E105" s="95">
        <v>3075</v>
      </c>
      <c r="F105" s="95">
        <v>0</v>
      </c>
      <c r="G105" s="95">
        <v>0</v>
      </c>
      <c r="H105" s="35">
        <v>0</v>
      </c>
    </row>
    <row r="106" spans="1:8">
      <c r="A106" s="97" t="s">
        <v>338</v>
      </c>
      <c r="B106" s="43" t="s">
        <v>311</v>
      </c>
      <c r="C106" s="95">
        <v>65813</v>
      </c>
      <c r="D106" s="95">
        <v>0</v>
      </c>
      <c r="E106" s="95">
        <v>0</v>
      </c>
      <c r="F106" s="95">
        <v>0</v>
      </c>
      <c r="G106" s="95">
        <v>1519</v>
      </c>
      <c r="H106" s="35">
        <v>1519</v>
      </c>
    </row>
    <row r="107" spans="1:8">
      <c r="A107" s="97" t="s">
        <v>339</v>
      </c>
      <c r="B107" s="43" t="s">
        <v>312</v>
      </c>
      <c r="C107" s="95">
        <v>51763</v>
      </c>
      <c r="D107" s="95">
        <v>0</v>
      </c>
      <c r="E107" s="95">
        <v>2563</v>
      </c>
      <c r="F107" s="95">
        <v>24600</v>
      </c>
      <c r="G107" s="95">
        <v>24600</v>
      </c>
      <c r="H107" s="35">
        <v>0</v>
      </c>
    </row>
    <row r="108" spans="1:8">
      <c r="A108" s="98" t="s">
        <v>340</v>
      </c>
      <c r="B108" s="44" t="s">
        <v>313</v>
      </c>
      <c r="C108" s="95">
        <v>70875</v>
      </c>
      <c r="D108" s="95">
        <v>0</v>
      </c>
      <c r="E108" s="95">
        <v>0</v>
      </c>
      <c r="F108" s="95">
        <v>0</v>
      </c>
      <c r="G108" s="95">
        <v>0</v>
      </c>
      <c r="H108" s="35">
        <v>0</v>
      </c>
    </row>
    <row r="109" spans="1:8">
      <c r="A109" s="32"/>
      <c r="B109" s="28" t="s">
        <v>341</v>
      </c>
      <c r="C109" s="93"/>
      <c r="D109" s="93"/>
      <c r="E109" s="94">
        <f>SUM(E82:E108)</f>
        <v>121903</v>
      </c>
      <c r="F109" s="94">
        <f t="shared" ref="F109:H109" si="2">SUM(F82:F108)</f>
        <v>212508</v>
      </c>
      <c r="G109" s="94">
        <f t="shared" si="2"/>
        <v>208737</v>
      </c>
      <c r="H109" s="100">
        <f t="shared" si="2"/>
        <v>197257</v>
      </c>
    </row>
  </sheetData>
  <mergeCells count="8">
    <mergeCell ref="C58:D58"/>
    <mergeCell ref="C74:D74"/>
    <mergeCell ref="C80:D80"/>
    <mergeCell ref="C3:D3"/>
    <mergeCell ref="C9:D9"/>
    <mergeCell ref="C17:D17"/>
    <mergeCell ref="C32:D32"/>
    <mergeCell ref="C46:D46"/>
  </mergeCells>
  <phoneticPr fontId="14" type="noConversion"/>
  <pageMargins left="0.7" right="0.7" top="0.75" bottom="0.75" header="0.3" footer="0.3"/>
  <ignoredErrors>
    <ignoredError sqref="E109:H109 E14:H14 E29:H29 E43:H43 E55:H55 E71:H7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5BA7-2331-4C94-B537-AD96E42D638B}">
  <sheetPr>
    <tabColor theme="9"/>
  </sheetPr>
  <dimension ref="A1:G158"/>
  <sheetViews>
    <sheetView tabSelected="1" topLeftCell="A88" workbookViewId="0">
      <selection activeCell="J102" sqref="J102"/>
    </sheetView>
  </sheetViews>
  <sheetFormatPr baseColWidth="10" defaultRowHeight="15"/>
  <cols>
    <col min="1" max="1" width="59.28515625" bestFit="1" customWidth="1"/>
    <col min="2" max="2" width="14.85546875" bestFit="1" customWidth="1"/>
    <col min="3" max="3" width="18.42578125" bestFit="1" customWidth="1"/>
    <col min="4" max="7" width="16.5703125" bestFit="1" customWidth="1"/>
    <col min="12" max="13" width="11.42578125" customWidth="1"/>
  </cols>
  <sheetData>
    <row r="1" spans="1:7">
      <c r="A1" s="52" t="s">
        <v>167</v>
      </c>
      <c r="B1" s="52" t="s">
        <v>441</v>
      </c>
      <c r="C1" s="53" t="s">
        <v>133</v>
      </c>
      <c r="D1" s="53" t="s">
        <v>134</v>
      </c>
      <c r="E1" s="53" t="s">
        <v>135</v>
      </c>
      <c r="F1" s="53" t="s">
        <v>136</v>
      </c>
      <c r="G1" s="53" t="s">
        <v>137</v>
      </c>
    </row>
    <row r="2" spans="1:7">
      <c r="A2" s="48" t="s">
        <v>103</v>
      </c>
      <c r="B2" s="49">
        <v>-1373469321</v>
      </c>
      <c r="C2" s="49">
        <v>-1320102801</v>
      </c>
      <c r="D2" s="49">
        <v>-1346523001</v>
      </c>
      <c r="E2" s="49">
        <v>-1345468001</v>
      </c>
      <c r="F2" s="49">
        <v>-1343118401</v>
      </c>
      <c r="G2" s="49">
        <v>-1342933401</v>
      </c>
    </row>
    <row r="3" spans="1:7">
      <c r="A3" s="48" t="s">
        <v>104</v>
      </c>
      <c r="B3" s="49">
        <v>-1589150002.49</v>
      </c>
      <c r="C3" s="49">
        <v>-1713741999</v>
      </c>
      <c r="D3" s="49">
        <v>-1779355999</v>
      </c>
      <c r="E3" s="49">
        <v>-1795249999</v>
      </c>
      <c r="F3" s="49">
        <v>-1811074999</v>
      </c>
      <c r="G3" s="49">
        <v>-1826798999</v>
      </c>
    </row>
    <row r="4" spans="1:7">
      <c r="A4" s="48" t="s">
        <v>105</v>
      </c>
      <c r="B4" s="49">
        <v>-174720046.96000001</v>
      </c>
      <c r="C4" s="49">
        <v>-172969000</v>
      </c>
      <c r="D4" s="49">
        <v>-217096000</v>
      </c>
      <c r="E4" s="49">
        <v>-225644000</v>
      </c>
      <c r="F4" s="49">
        <v>-223850000</v>
      </c>
      <c r="G4" s="49">
        <v>-218774000</v>
      </c>
    </row>
    <row r="5" spans="1:7">
      <c r="A5" s="48" t="s">
        <v>106</v>
      </c>
      <c r="B5" s="49">
        <v>-10372020</v>
      </c>
      <c r="C5" s="49">
        <v>-7731000</v>
      </c>
      <c r="D5" s="49">
        <v>-7526000</v>
      </c>
      <c r="E5" s="49">
        <v>-7526000</v>
      </c>
      <c r="F5" s="49">
        <v>-7526000</v>
      </c>
      <c r="G5" s="49">
        <v>-7526000</v>
      </c>
    </row>
    <row r="6" spans="1:7">
      <c r="A6" s="50" t="s">
        <v>138</v>
      </c>
      <c r="B6" s="50">
        <v>-3147711390.4499998</v>
      </c>
      <c r="C6" s="50">
        <v>-3214544800</v>
      </c>
      <c r="D6" s="50">
        <v>-3350501000</v>
      </c>
      <c r="E6" s="50">
        <v>-3373888000</v>
      </c>
      <c r="F6" s="50">
        <v>-3385569400</v>
      </c>
      <c r="G6" s="50">
        <v>-3396032400</v>
      </c>
    </row>
    <row r="7" spans="1:7">
      <c r="A7" s="48" t="s">
        <v>139</v>
      </c>
      <c r="B7" s="51" t="s">
        <v>139</v>
      </c>
      <c r="C7" s="51" t="s">
        <v>139</v>
      </c>
      <c r="D7" s="51" t="s">
        <v>139</v>
      </c>
      <c r="E7" s="51" t="s">
        <v>139</v>
      </c>
      <c r="F7" s="51" t="s">
        <v>139</v>
      </c>
      <c r="G7" s="51" t="s">
        <v>139</v>
      </c>
    </row>
    <row r="8" spans="1:7">
      <c r="A8" s="50" t="s">
        <v>140</v>
      </c>
      <c r="B8" s="50">
        <v>2971745102.7399998</v>
      </c>
      <c r="C8" s="50">
        <v>2936301899</v>
      </c>
      <c r="D8" s="50">
        <v>3087934545.3099999</v>
      </c>
      <c r="E8" s="50">
        <v>3028568805.3099999</v>
      </c>
      <c r="F8" s="50">
        <v>3009305778.3099999</v>
      </c>
      <c r="G8" s="50">
        <v>3000168278.3099999</v>
      </c>
    </row>
    <row r="9" spans="1:7">
      <c r="A9" s="48" t="s">
        <v>139</v>
      </c>
      <c r="B9" s="51" t="s">
        <v>139</v>
      </c>
      <c r="C9" s="51" t="s">
        <v>139</v>
      </c>
      <c r="D9" s="51" t="s">
        <v>139</v>
      </c>
      <c r="E9" s="51" t="s">
        <v>139</v>
      </c>
      <c r="F9" s="51" t="s">
        <v>139</v>
      </c>
      <c r="G9" s="51" t="s">
        <v>139</v>
      </c>
    </row>
    <row r="10" spans="1:7">
      <c r="A10" s="48" t="s">
        <v>108</v>
      </c>
      <c r="B10" s="49">
        <v>279113610</v>
      </c>
      <c r="C10" s="49">
        <v>216350400</v>
      </c>
      <c r="D10" s="49">
        <v>236460400</v>
      </c>
      <c r="E10" s="49">
        <v>236460400</v>
      </c>
      <c r="F10" s="49">
        <v>236460400</v>
      </c>
      <c r="G10" s="49">
        <v>236460400</v>
      </c>
    </row>
    <row r="11" spans="1:7">
      <c r="A11" s="48" t="s">
        <v>139</v>
      </c>
      <c r="B11" s="51" t="s">
        <v>139</v>
      </c>
      <c r="C11" s="51" t="s">
        <v>139</v>
      </c>
      <c r="D11" s="51" t="s">
        <v>139</v>
      </c>
      <c r="E11" s="51" t="s">
        <v>139</v>
      </c>
      <c r="F11" s="51" t="s">
        <v>139</v>
      </c>
      <c r="G11" s="51" t="s">
        <v>139</v>
      </c>
    </row>
    <row r="12" spans="1:7">
      <c r="A12" s="50" t="s">
        <v>141</v>
      </c>
      <c r="B12" s="50">
        <v>3250858712.7399998</v>
      </c>
      <c r="C12" s="50">
        <v>3152652299</v>
      </c>
      <c r="D12" s="50">
        <v>3324394945.3099999</v>
      </c>
      <c r="E12" s="50">
        <v>3265029205.3099999</v>
      </c>
      <c r="F12" s="50">
        <v>3245766178.3099999</v>
      </c>
      <c r="G12" s="50">
        <v>3236628678.3099999</v>
      </c>
    </row>
    <row r="13" spans="1:7">
      <c r="A13" s="50" t="s">
        <v>142</v>
      </c>
      <c r="B13" s="50">
        <v>103147322.29000001</v>
      </c>
      <c r="C13" s="50">
        <v>-61892501</v>
      </c>
      <c r="D13" s="50">
        <v>-26106054.690000001</v>
      </c>
      <c r="E13" s="50">
        <v>-108858794.69</v>
      </c>
      <c r="F13" s="50">
        <v>-139803221.69</v>
      </c>
      <c r="G13" s="50">
        <v>-159403721.69</v>
      </c>
    </row>
    <row r="14" spans="1:7">
      <c r="A14" s="48" t="s">
        <v>139</v>
      </c>
      <c r="B14" s="51" t="s">
        <v>139</v>
      </c>
      <c r="C14" s="51" t="s">
        <v>139</v>
      </c>
      <c r="D14" s="51" t="s">
        <v>139</v>
      </c>
      <c r="E14" s="51" t="s">
        <v>139</v>
      </c>
      <c r="F14" s="51" t="s">
        <v>139</v>
      </c>
      <c r="G14" s="51" t="s">
        <v>139</v>
      </c>
    </row>
    <row r="15" spans="1:7">
      <c r="A15" s="48" t="s">
        <v>109</v>
      </c>
      <c r="B15" s="49">
        <v>-28439946.120000001</v>
      </c>
      <c r="C15" s="49">
        <v>-20496404</v>
      </c>
      <c r="D15" s="49">
        <v>-47649304</v>
      </c>
      <c r="E15" s="49">
        <v>-53857304</v>
      </c>
      <c r="F15" s="49">
        <v>-59961104</v>
      </c>
      <c r="G15" s="49">
        <v>-61462504</v>
      </c>
    </row>
    <row r="16" spans="1:7">
      <c r="A16" s="48" t="s">
        <v>110</v>
      </c>
      <c r="B16" s="49">
        <v>-41001344</v>
      </c>
      <c r="C16" s="49">
        <v>-48400000</v>
      </c>
      <c r="D16" s="49">
        <v>-51000000</v>
      </c>
      <c r="E16" s="49">
        <v>-51000000</v>
      </c>
      <c r="F16" s="49">
        <v>-51000000</v>
      </c>
      <c r="G16" s="49">
        <v>-51000000</v>
      </c>
    </row>
    <row r="17" spans="1:7">
      <c r="A17" s="48" t="s">
        <v>111</v>
      </c>
      <c r="B17" s="49">
        <v>-50109.88</v>
      </c>
      <c r="C17" s="49">
        <v>-1302400</v>
      </c>
      <c r="D17" s="49">
        <v>-1480000</v>
      </c>
      <c r="E17" s="49">
        <v>-1894400</v>
      </c>
      <c r="F17" s="49">
        <v>-2131200</v>
      </c>
      <c r="G17" s="49">
        <v>-2131200</v>
      </c>
    </row>
    <row r="18" spans="1:7">
      <c r="A18" s="48" t="s">
        <v>112</v>
      </c>
      <c r="B18" s="49">
        <v>123571926.73</v>
      </c>
      <c r="C18" s="49">
        <v>102151301</v>
      </c>
      <c r="D18" s="49">
        <v>150673363</v>
      </c>
      <c r="E18" s="49">
        <v>189893200</v>
      </c>
      <c r="F18" s="49">
        <v>214435900</v>
      </c>
      <c r="G18" s="49">
        <v>226322530</v>
      </c>
    </row>
    <row r="19" spans="1:7">
      <c r="A19" s="48" t="s">
        <v>113</v>
      </c>
      <c r="B19" s="49">
        <v>184940608.44</v>
      </c>
      <c r="C19" s="49">
        <v>225672297</v>
      </c>
      <c r="D19" s="49">
        <v>242876996</v>
      </c>
      <c r="E19" s="49">
        <v>253212996</v>
      </c>
      <c r="F19" s="49">
        <v>268102996</v>
      </c>
      <c r="G19" s="49">
        <v>285235196</v>
      </c>
    </row>
    <row r="20" spans="1:7">
      <c r="A20" s="50" t="s">
        <v>143</v>
      </c>
      <c r="B20" s="50">
        <v>239021135.16999999</v>
      </c>
      <c r="C20" s="50">
        <v>257624794</v>
      </c>
      <c r="D20" s="50">
        <v>293421055</v>
      </c>
      <c r="E20" s="50">
        <v>336354492</v>
      </c>
      <c r="F20" s="50">
        <v>369446592</v>
      </c>
      <c r="G20" s="50">
        <v>396964022</v>
      </c>
    </row>
    <row r="21" spans="1:7">
      <c r="A21" s="48" t="s">
        <v>139</v>
      </c>
      <c r="B21" s="51" t="s">
        <v>139</v>
      </c>
      <c r="C21" s="51" t="s">
        <v>139</v>
      </c>
      <c r="D21" s="51" t="s">
        <v>139</v>
      </c>
      <c r="E21" s="51" t="s">
        <v>139</v>
      </c>
      <c r="F21" s="51" t="s">
        <v>139</v>
      </c>
      <c r="G21" s="51" t="s">
        <v>139</v>
      </c>
    </row>
    <row r="22" spans="1:7">
      <c r="A22" s="48" t="s">
        <v>117</v>
      </c>
      <c r="B22" s="49">
        <v>-279113610</v>
      </c>
      <c r="C22" s="49">
        <v>-216350400</v>
      </c>
      <c r="D22" s="49">
        <v>-236460400</v>
      </c>
      <c r="E22" s="49">
        <v>-236460400</v>
      </c>
      <c r="F22" s="49">
        <v>-236460400</v>
      </c>
      <c r="G22" s="49">
        <v>-236460400</v>
      </c>
    </row>
    <row r="23" spans="1:7">
      <c r="A23" s="48" t="s">
        <v>139</v>
      </c>
      <c r="B23" s="51" t="s">
        <v>139</v>
      </c>
      <c r="C23" s="51" t="s">
        <v>139</v>
      </c>
      <c r="D23" s="51" t="s">
        <v>139</v>
      </c>
      <c r="E23" s="51" t="s">
        <v>139</v>
      </c>
      <c r="F23" s="51" t="s">
        <v>139</v>
      </c>
      <c r="G23" s="51" t="s">
        <v>139</v>
      </c>
    </row>
    <row r="24" spans="1:7">
      <c r="A24" s="50" t="s">
        <v>144</v>
      </c>
      <c r="B24" s="50">
        <v>63054847.460000001</v>
      </c>
      <c r="C24" s="50">
        <v>-20618107</v>
      </c>
      <c r="D24" s="50">
        <v>30854600.309999999</v>
      </c>
      <c r="E24" s="50">
        <v>-8964702.6899999995</v>
      </c>
      <c r="F24" s="50">
        <v>-6817029.6900000004</v>
      </c>
      <c r="G24" s="50">
        <v>1099900.31</v>
      </c>
    </row>
    <row r="25" spans="1:7">
      <c r="A25" s="48" t="s">
        <v>139</v>
      </c>
      <c r="B25" s="51" t="s">
        <v>139</v>
      </c>
      <c r="C25" s="51" t="s">
        <v>139</v>
      </c>
      <c r="D25" s="51" t="s">
        <v>139</v>
      </c>
      <c r="E25" s="51" t="s">
        <v>139</v>
      </c>
      <c r="F25" s="51" t="s">
        <v>139</v>
      </c>
      <c r="G25" s="51" t="s">
        <v>139</v>
      </c>
    </row>
    <row r="26" spans="1:7">
      <c r="A26" s="48" t="s">
        <v>114</v>
      </c>
      <c r="B26" s="51" t="s">
        <v>139</v>
      </c>
      <c r="C26" s="51" t="s">
        <v>139</v>
      </c>
      <c r="D26" s="51" t="s">
        <v>139</v>
      </c>
      <c r="E26" s="51" t="s">
        <v>139</v>
      </c>
      <c r="F26" s="51" t="s">
        <v>139</v>
      </c>
      <c r="G26" s="51" t="s">
        <v>139</v>
      </c>
    </row>
    <row r="27" spans="1:7">
      <c r="A27" s="48" t="s">
        <v>115</v>
      </c>
      <c r="B27" s="49">
        <v>0</v>
      </c>
      <c r="C27" s="49">
        <v>1500000</v>
      </c>
      <c r="D27" s="49">
        <v>1500000</v>
      </c>
      <c r="E27" s="49">
        <v>1500000</v>
      </c>
      <c r="F27" s="49">
        <v>1500000</v>
      </c>
      <c r="G27" s="49">
        <v>1500000</v>
      </c>
    </row>
    <row r="28" spans="1:7">
      <c r="A28" s="48" t="s">
        <v>145</v>
      </c>
      <c r="B28" s="49">
        <v>39247838.450000003</v>
      </c>
      <c r="C28" s="49">
        <v>-14565300</v>
      </c>
      <c r="D28" s="49">
        <v>-18893900</v>
      </c>
      <c r="E28" s="49">
        <v>-18177400</v>
      </c>
      <c r="F28" s="49">
        <v>-17177400</v>
      </c>
      <c r="G28" s="49">
        <v>-17177400</v>
      </c>
    </row>
    <row r="29" spans="1:7">
      <c r="A29" s="48" t="s">
        <v>116</v>
      </c>
      <c r="B29" s="49">
        <v>-102313622.76000001</v>
      </c>
      <c r="C29" s="49">
        <v>33683200</v>
      </c>
      <c r="D29" s="49">
        <v>-48360700</v>
      </c>
      <c r="E29" s="49">
        <v>25642103</v>
      </c>
      <c r="F29" s="49">
        <v>22494430</v>
      </c>
      <c r="G29" s="49">
        <v>14577500</v>
      </c>
    </row>
    <row r="30" spans="1:7">
      <c r="A30" s="48" t="s">
        <v>146</v>
      </c>
      <c r="B30" s="49">
        <v>0</v>
      </c>
      <c r="C30" s="49">
        <v>0</v>
      </c>
      <c r="D30" s="49">
        <v>34900000</v>
      </c>
      <c r="E30" s="49">
        <v>0</v>
      </c>
      <c r="F30" s="49">
        <v>0</v>
      </c>
      <c r="G30" s="49">
        <v>0</v>
      </c>
    </row>
    <row r="31" spans="1:7">
      <c r="A31" s="50" t="s">
        <v>147</v>
      </c>
      <c r="B31" s="50">
        <v>-63065784.310000002</v>
      </c>
      <c r="C31" s="50">
        <v>20617900</v>
      </c>
      <c r="D31" s="50">
        <v>-30854600</v>
      </c>
      <c r="E31" s="50">
        <v>8964703</v>
      </c>
      <c r="F31" s="50">
        <v>6817030</v>
      </c>
      <c r="G31" s="50">
        <v>-1099900</v>
      </c>
    </row>
    <row r="32" spans="1:7">
      <c r="A32" s="48" t="s">
        <v>139</v>
      </c>
      <c r="B32" s="51" t="s">
        <v>139</v>
      </c>
      <c r="C32" s="51" t="s">
        <v>139</v>
      </c>
      <c r="D32" s="51" t="s">
        <v>139</v>
      </c>
      <c r="E32" s="51" t="s">
        <v>139</v>
      </c>
      <c r="F32" s="51" t="s">
        <v>139</v>
      </c>
      <c r="G32" s="51" t="s">
        <v>139</v>
      </c>
    </row>
    <row r="33" spans="1:7">
      <c r="A33" s="50" t="s">
        <v>148</v>
      </c>
      <c r="B33" s="50">
        <v>-10936.85</v>
      </c>
      <c r="C33" s="50">
        <v>-207</v>
      </c>
      <c r="D33" s="50">
        <v>0.31</v>
      </c>
      <c r="E33" s="50">
        <v>0.31</v>
      </c>
      <c r="F33" s="50">
        <v>0.31</v>
      </c>
      <c r="G33" s="50">
        <v>0.31</v>
      </c>
    </row>
    <row r="34" spans="1:7">
      <c r="A34" s="46"/>
      <c r="B34" s="46"/>
      <c r="C34" s="47"/>
      <c r="D34" s="47"/>
      <c r="E34" s="47"/>
      <c r="F34" s="47"/>
    </row>
    <row r="35" spans="1:7">
      <c r="A35" s="46"/>
      <c r="B35" s="46"/>
      <c r="C35" s="47"/>
      <c r="D35" s="47"/>
      <c r="E35" s="47"/>
      <c r="F35" s="47"/>
    </row>
    <row r="36" spans="1:7">
      <c r="A36" s="53" t="s">
        <v>168</v>
      </c>
      <c r="B36" s="52" t="s">
        <v>441</v>
      </c>
      <c r="C36" s="53" t="s">
        <v>133</v>
      </c>
      <c r="D36" s="53" t="s">
        <v>134</v>
      </c>
      <c r="E36" s="53" t="s">
        <v>135</v>
      </c>
      <c r="F36" s="53" t="s">
        <v>136</v>
      </c>
      <c r="G36" s="53" t="s">
        <v>137</v>
      </c>
    </row>
    <row r="37" spans="1:7">
      <c r="A37" s="48" t="s">
        <v>0</v>
      </c>
      <c r="B37" s="167">
        <v>135939280</v>
      </c>
      <c r="C37" s="49">
        <v>135423952</v>
      </c>
      <c r="D37" s="49">
        <v>128804640</v>
      </c>
      <c r="E37" s="49">
        <v>131611000</v>
      </c>
      <c r="F37" s="49">
        <v>128824773</v>
      </c>
      <c r="G37" s="49">
        <v>128564773</v>
      </c>
    </row>
    <row r="38" spans="1:7">
      <c r="A38" s="48" t="s">
        <v>7</v>
      </c>
      <c r="B38" s="167">
        <v>1280259552.9300001</v>
      </c>
      <c r="C38" s="49">
        <v>1281435544</v>
      </c>
      <c r="D38" s="49">
        <v>1255851687</v>
      </c>
      <c r="E38" s="49">
        <v>1229693687</v>
      </c>
      <c r="F38" s="49">
        <v>1222251687</v>
      </c>
      <c r="G38" s="49">
        <v>1182257687</v>
      </c>
    </row>
    <row r="39" spans="1:7">
      <c r="A39" s="48" t="s">
        <v>149</v>
      </c>
      <c r="B39" s="167">
        <v>1235567970.52</v>
      </c>
      <c r="C39" s="49">
        <v>1227905467</v>
      </c>
      <c r="D39" s="49">
        <v>1251624809.3199999</v>
      </c>
      <c r="E39" s="49">
        <v>1214503509.3099999</v>
      </c>
      <c r="F39" s="49">
        <v>1214617509.3199999</v>
      </c>
      <c r="G39" s="49">
        <v>1246920509.3199999</v>
      </c>
    </row>
    <row r="40" spans="1:7">
      <c r="A40" s="48" t="s">
        <v>9</v>
      </c>
      <c r="B40" s="167">
        <v>153451750.77000001</v>
      </c>
      <c r="C40" s="49">
        <v>161890710</v>
      </c>
      <c r="D40" s="49">
        <v>160799078.00999999</v>
      </c>
      <c r="E40" s="49">
        <v>157740978.02000001</v>
      </c>
      <c r="F40" s="49">
        <v>157594078.00999999</v>
      </c>
      <c r="G40" s="49">
        <v>162430078.00999999</v>
      </c>
    </row>
    <row r="41" spans="1:7">
      <c r="A41" s="48" t="s">
        <v>6</v>
      </c>
      <c r="B41" s="167">
        <v>30780505.030000001</v>
      </c>
      <c r="C41" s="49">
        <v>29155378</v>
      </c>
      <c r="D41" s="49">
        <v>28195724</v>
      </c>
      <c r="E41" s="49">
        <v>27717324</v>
      </c>
      <c r="F41" s="49">
        <v>27255424</v>
      </c>
      <c r="G41" s="49">
        <v>26215624</v>
      </c>
    </row>
    <row r="42" spans="1:7">
      <c r="A42" s="48" t="s">
        <v>10</v>
      </c>
      <c r="B42" s="167">
        <v>79390166.390000001</v>
      </c>
      <c r="C42" s="49">
        <v>85352608</v>
      </c>
      <c r="D42" s="49">
        <v>84759584.980000004</v>
      </c>
      <c r="E42" s="49">
        <v>86298584.980000004</v>
      </c>
      <c r="F42" s="49">
        <v>86298584.980000004</v>
      </c>
      <c r="G42" s="49">
        <v>83343584.980000004</v>
      </c>
    </row>
    <row r="43" spans="1:7">
      <c r="A43" s="48" t="s">
        <v>5</v>
      </c>
      <c r="B43" s="167">
        <v>20877972.16</v>
      </c>
      <c r="C43" s="49">
        <v>22450012</v>
      </c>
      <c r="D43" s="49">
        <v>22418586</v>
      </c>
      <c r="E43" s="49">
        <v>22001586</v>
      </c>
      <c r="F43" s="49">
        <v>21889586</v>
      </c>
      <c r="G43" s="49">
        <v>21179586</v>
      </c>
    </row>
    <row r="44" spans="1:7">
      <c r="A44" s="48" t="s">
        <v>150</v>
      </c>
      <c r="B44" s="167">
        <v>135423611.59</v>
      </c>
      <c r="C44" s="49">
        <v>73552728</v>
      </c>
      <c r="D44" s="49">
        <v>226753136</v>
      </c>
      <c r="E44" s="49">
        <v>233384636</v>
      </c>
      <c r="F44" s="49">
        <v>228256636</v>
      </c>
      <c r="G44" s="49">
        <v>228338936</v>
      </c>
    </row>
    <row r="45" spans="1:7">
      <c r="A45" s="50" t="s">
        <v>107</v>
      </c>
      <c r="B45" s="168">
        <v>3071690809.3899999</v>
      </c>
      <c r="C45" s="50">
        <v>3017166399</v>
      </c>
      <c r="D45" s="50">
        <v>3159207245.3099999</v>
      </c>
      <c r="E45" s="50">
        <v>3102951305.3099999</v>
      </c>
      <c r="F45" s="50">
        <v>3086988278.3099999</v>
      </c>
      <c r="G45" s="50">
        <v>3079250778.3099999</v>
      </c>
    </row>
    <row r="46" spans="1:7">
      <c r="A46" s="48" t="s">
        <v>139</v>
      </c>
      <c r="B46" s="169" t="s">
        <v>139</v>
      </c>
      <c r="C46" s="51" t="s">
        <v>139</v>
      </c>
      <c r="D46" s="51" t="s">
        <v>139</v>
      </c>
      <c r="E46" s="51" t="s">
        <v>139</v>
      </c>
      <c r="F46" s="51" t="s">
        <v>139</v>
      </c>
      <c r="G46" s="51" t="s">
        <v>139</v>
      </c>
    </row>
    <row r="47" spans="1:7">
      <c r="A47" s="48" t="s">
        <v>151</v>
      </c>
      <c r="B47" s="169" t="s">
        <v>139</v>
      </c>
      <c r="C47" s="51" t="s">
        <v>139</v>
      </c>
      <c r="D47" s="51" t="s">
        <v>139</v>
      </c>
      <c r="E47" s="51" t="s">
        <v>139</v>
      </c>
      <c r="F47" s="51" t="s">
        <v>139</v>
      </c>
      <c r="G47" s="51" t="s">
        <v>139</v>
      </c>
    </row>
    <row r="48" spans="1:7">
      <c r="A48" s="48" t="s">
        <v>108</v>
      </c>
      <c r="B48" s="167">
        <v>93399365</v>
      </c>
      <c r="C48" s="49">
        <v>98663200</v>
      </c>
      <c r="D48" s="49">
        <v>98663200</v>
      </c>
      <c r="E48" s="49">
        <v>98663200</v>
      </c>
      <c r="F48" s="49">
        <v>98663200</v>
      </c>
      <c r="G48" s="49">
        <v>98663200</v>
      </c>
    </row>
    <row r="49" spans="1:7">
      <c r="A49" s="48" t="s">
        <v>152</v>
      </c>
      <c r="B49" s="167">
        <v>8491.83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>
      <c r="A50" s="48" t="s">
        <v>115</v>
      </c>
      <c r="B50" s="167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>
      <c r="A51" s="48" t="s">
        <v>145</v>
      </c>
      <c r="B51" s="167">
        <v>37312679.82</v>
      </c>
      <c r="C51" s="49">
        <v>-14715300</v>
      </c>
      <c r="D51" s="49">
        <v>-19043900</v>
      </c>
      <c r="E51" s="49">
        <v>-18327400</v>
      </c>
      <c r="F51" s="49">
        <v>-17327400</v>
      </c>
      <c r="G51" s="49">
        <v>-17327400</v>
      </c>
    </row>
    <row r="52" spans="1:7">
      <c r="A52" s="48" t="s">
        <v>116</v>
      </c>
      <c r="B52" s="167">
        <v>-30774830</v>
      </c>
      <c r="C52" s="49">
        <v>-3083400</v>
      </c>
      <c r="D52" s="49">
        <v>-8346600</v>
      </c>
      <c r="E52" s="49">
        <v>-5953300</v>
      </c>
      <c r="F52" s="49">
        <v>-3653300</v>
      </c>
      <c r="G52" s="49">
        <v>-2253300</v>
      </c>
    </row>
    <row r="53" spans="1:7">
      <c r="A53" s="50" t="s">
        <v>140</v>
      </c>
      <c r="B53" s="168">
        <v>2971745102.7399998</v>
      </c>
      <c r="C53" s="50">
        <v>2936301899</v>
      </c>
      <c r="D53" s="50">
        <v>3087934545.3099999</v>
      </c>
      <c r="E53" s="50">
        <v>3028568805.3099999</v>
      </c>
      <c r="F53" s="50">
        <v>3009305778.3099999</v>
      </c>
      <c r="G53" s="50">
        <v>3000168278.3099999</v>
      </c>
    </row>
    <row r="54" spans="1:7">
      <c r="A54" s="46"/>
      <c r="B54" s="46"/>
      <c r="C54" s="47"/>
      <c r="D54" s="47"/>
      <c r="E54" s="47"/>
      <c r="F54" s="47"/>
    </row>
    <row r="55" spans="1:7">
      <c r="A55" s="46"/>
      <c r="B55" s="46"/>
      <c r="C55" s="47"/>
      <c r="D55" s="47"/>
      <c r="E55" s="47"/>
      <c r="F55" s="47"/>
    </row>
    <row r="56" spans="1:7">
      <c r="A56" s="53" t="s">
        <v>169</v>
      </c>
      <c r="B56" s="52" t="s">
        <v>441</v>
      </c>
      <c r="C56" s="53" t="s">
        <v>133</v>
      </c>
      <c r="D56" s="53" t="s">
        <v>134</v>
      </c>
      <c r="E56" s="53" t="s">
        <v>135</v>
      </c>
      <c r="F56" s="53" t="s">
        <v>136</v>
      </c>
      <c r="G56" s="53" t="s">
        <v>137</v>
      </c>
    </row>
    <row r="57" spans="1:7">
      <c r="A57" s="48" t="s">
        <v>153</v>
      </c>
      <c r="B57" s="49">
        <v>905165510</v>
      </c>
      <c r="C57" s="49">
        <v>671180000</v>
      </c>
      <c r="D57" s="49">
        <v>470404000</v>
      </c>
      <c r="E57" s="49">
        <v>545677000</v>
      </c>
      <c r="F57" s="49">
        <v>606621000</v>
      </c>
      <c r="G57" s="49">
        <v>404210000</v>
      </c>
    </row>
    <row r="58" spans="1:7">
      <c r="A58" s="48" t="s">
        <v>119</v>
      </c>
      <c r="B58" s="49">
        <v>39612176</v>
      </c>
      <c r="C58" s="49">
        <v>5000000</v>
      </c>
      <c r="D58" s="49">
        <v>5000000</v>
      </c>
      <c r="E58" s="49">
        <v>5000000</v>
      </c>
      <c r="F58" s="49">
        <v>5000000</v>
      </c>
      <c r="G58" s="49">
        <v>5000000</v>
      </c>
    </row>
    <row r="59" spans="1:7">
      <c r="A59" s="48" t="s">
        <v>120</v>
      </c>
      <c r="B59" s="49">
        <v>5185476</v>
      </c>
      <c r="C59" s="49">
        <v>1500000</v>
      </c>
      <c r="D59" s="49">
        <v>222500000</v>
      </c>
      <c r="E59" s="49">
        <v>222500000</v>
      </c>
      <c r="F59" s="49">
        <v>222500000</v>
      </c>
      <c r="G59" s="49">
        <v>1500000</v>
      </c>
    </row>
    <row r="60" spans="1:7">
      <c r="A60" s="48" t="s">
        <v>121</v>
      </c>
      <c r="B60" s="49">
        <v>2150000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>
      <c r="A61" s="48" t="s">
        <v>113</v>
      </c>
      <c r="B61" s="49">
        <v>0</v>
      </c>
      <c r="C61" s="49">
        <v>0</v>
      </c>
      <c r="D61" s="49">
        <v>6850000</v>
      </c>
      <c r="E61" s="49">
        <v>9500000</v>
      </c>
      <c r="F61" s="49">
        <v>2685000</v>
      </c>
      <c r="G61" s="49">
        <v>4800000</v>
      </c>
    </row>
    <row r="62" spans="1:7">
      <c r="A62" s="50" t="s">
        <v>154</v>
      </c>
      <c r="B62" s="50">
        <v>952113162</v>
      </c>
      <c r="C62" s="50">
        <v>677680000</v>
      </c>
      <c r="D62" s="50">
        <v>704754000</v>
      </c>
      <c r="E62" s="50">
        <v>782677000</v>
      </c>
      <c r="F62" s="50">
        <v>836806000</v>
      </c>
      <c r="G62" s="50">
        <v>415510000</v>
      </c>
    </row>
    <row r="63" spans="1:7">
      <c r="A63" s="48" t="s">
        <v>139</v>
      </c>
      <c r="B63" s="51" t="s">
        <v>139</v>
      </c>
      <c r="C63" s="51" t="s">
        <v>139</v>
      </c>
      <c r="D63" s="51" t="s">
        <v>139</v>
      </c>
      <c r="E63" s="51" t="s">
        <v>139</v>
      </c>
      <c r="F63" s="51" t="s">
        <v>139</v>
      </c>
      <c r="G63" s="51" t="s">
        <v>139</v>
      </c>
    </row>
    <row r="64" spans="1:7">
      <c r="A64" s="48" t="s">
        <v>122</v>
      </c>
      <c r="B64" s="49">
        <v>-140282168</v>
      </c>
      <c r="C64" s="49">
        <v>-74603365</v>
      </c>
      <c r="D64" s="49">
        <v>-55290059</v>
      </c>
      <c r="E64" s="49">
        <v>-55175430</v>
      </c>
      <c r="F64" s="49">
        <v>-65139273</v>
      </c>
      <c r="G64" s="49">
        <v>-33531488</v>
      </c>
    </row>
    <row r="65" spans="1:7">
      <c r="A65" s="48" t="s">
        <v>123</v>
      </c>
      <c r="B65" s="49">
        <v>-129108673</v>
      </c>
      <c r="C65" s="49">
        <v>-64410000</v>
      </c>
      <c r="D65" s="49">
        <v>-59053000</v>
      </c>
      <c r="E65" s="49">
        <v>-9500000</v>
      </c>
      <c r="F65" s="49">
        <v>-2685000</v>
      </c>
      <c r="G65" s="49">
        <v>-4800000</v>
      </c>
    </row>
    <row r="66" spans="1:7">
      <c r="A66" s="48" t="s">
        <v>124</v>
      </c>
      <c r="B66" s="49">
        <v>-14328630</v>
      </c>
      <c r="C66" s="49">
        <v>-70000000</v>
      </c>
      <c r="D66" s="49">
        <v>-246400000</v>
      </c>
      <c r="E66" s="49">
        <v>-221000000</v>
      </c>
      <c r="F66" s="49">
        <v>-221000000</v>
      </c>
      <c r="G66" s="49">
        <v>0</v>
      </c>
    </row>
    <row r="67" spans="1:7">
      <c r="A67" s="48" t="s">
        <v>125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>
      <c r="A68" s="48" t="s">
        <v>126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>
      <c r="A69" s="48" t="s">
        <v>127</v>
      </c>
      <c r="B69" s="49">
        <v>-10865160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>
      <c r="A70" s="48" t="s">
        <v>128</v>
      </c>
      <c r="B70" s="49">
        <v>-694753033</v>
      </c>
      <c r="C70" s="49">
        <v>-525881635</v>
      </c>
      <c r="D70" s="49">
        <v>-329810941</v>
      </c>
      <c r="E70" s="49">
        <v>-492801570</v>
      </c>
      <c r="F70" s="49">
        <v>-543781727</v>
      </c>
      <c r="G70" s="49">
        <v>-372978512</v>
      </c>
    </row>
    <row r="71" spans="1:7">
      <c r="A71" s="50" t="s">
        <v>155</v>
      </c>
      <c r="B71" s="50">
        <v>-989337664</v>
      </c>
      <c r="C71" s="50">
        <v>-734895000</v>
      </c>
      <c r="D71" s="50">
        <v>-690554000</v>
      </c>
      <c r="E71" s="50">
        <v>-778477000</v>
      </c>
      <c r="F71" s="50">
        <v>-832606000</v>
      </c>
      <c r="G71" s="50">
        <v>-411310000</v>
      </c>
    </row>
    <row r="72" spans="1:7">
      <c r="A72" s="48" t="s">
        <v>139</v>
      </c>
      <c r="B72" s="51" t="s">
        <v>139</v>
      </c>
      <c r="C72" s="51" t="s">
        <v>139</v>
      </c>
      <c r="D72" s="51" t="s">
        <v>139</v>
      </c>
      <c r="E72" s="51" t="s">
        <v>139</v>
      </c>
      <c r="F72" s="51" t="s">
        <v>139</v>
      </c>
      <c r="G72" s="51" t="s">
        <v>139</v>
      </c>
    </row>
    <row r="73" spans="1:7">
      <c r="A73" s="48" t="s">
        <v>129</v>
      </c>
      <c r="B73" s="49">
        <v>241019911</v>
      </c>
      <c r="C73" s="49">
        <v>200000000</v>
      </c>
      <c r="D73" s="49">
        <v>200000000</v>
      </c>
      <c r="E73" s="49">
        <v>200000000</v>
      </c>
      <c r="F73" s="49">
        <v>200000000</v>
      </c>
      <c r="G73" s="49">
        <v>200000000</v>
      </c>
    </row>
    <row r="74" spans="1:7">
      <c r="A74" s="48" t="s">
        <v>130</v>
      </c>
      <c r="B74" s="49">
        <v>-241019911</v>
      </c>
      <c r="C74" s="49">
        <v>-200000000</v>
      </c>
      <c r="D74" s="49">
        <v>-200000000</v>
      </c>
      <c r="E74" s="49">
        <v>-200000000</v>
      </c>
      <c r="F74" s="49">
        <v>-200000000</v>
      </c>
      <c r="G74" s="49">
        <v>-200000000</v>
      </c>
    </row>
    <row r="75" spans="1:7">
      <c r="A75" s="48" t="s">
        <v>131</v>
      </c>
      <c r="B75" s="49">
        <v>54375180</v>
      </c>
      <c r="C75" s="49">
        <v>67440000</v>
      </c>
      <c r="D75" s="49">
        <v>75940000</v>
      </c>
      <c r="E75" s="49">
        <v>80488000</v>
      </c>
      <c r="F75" s="49">
        <v>84514000</v>
      </c>
      <c r="G75" s="49">
        <v>88492000</v>
      </c>
    </row>
    <row r="76" spans="1:7">
      <c r="A76" s="48" t="s">
        <v>156</v>
      </c>
      <c r="B76" s="49">
        <v>-70359920</v>
      </c>
      <c r="C76" s="49">
        <v>-67440000</v>
      </c>
      <c r="D76" s="49">
        <v>-75940000</v>
      </c>
      <c r="E76" s="49">
        <v>-80488000</v>
      </c>
      <c r="F76" s="49">
        <v>-84514000</v>
      </c>
      <c r="G76" s="49">
        <v>-88492000</v>
      </c>
    </row>
    <row r="77" spans="1:7">
      <c r="A77" s="50" t="s">
        <v>157</v>
      </c>
      <c r="B77" s="50">
        <v>-15984740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</row>
    <row r="78" spans="1:7">
      <c r="A78" s="48" t="s">
        <v>139</v>
      </c>
      <c r="B78" s="51" t="s">
        <v>139</v>
      </c>
      <c r="C78" s="51" t="s">
        <v>139</v>
      </c>
      <c r="D78" s="51" t="s">
        <v>139</v>
      </c>
      <c r="E78" s="51" t="s">
        <v>139</v>
      </c>
      <c r="F78" s="51" t="s">
        <v>139</v>
      </c>
      <c r="G78" s="51" t="s">
        <v>139</v>
      </c>
    </row>
    <row r="79" spans="1:7">
      <c r="A79" s="48" t="s">
        <v>132</v>
      </c>
      <c r="B79" s="49">
        <v>0</v>
      </c>
      <c r="C79" s="49">
        <v>-1500000</v>
      </c>
      <c r="D79" s="49">
        <v>-1500000</v>
      </c>
      <c r="E79" s="49">
        <v>-1500000</v>
      </c>
      <c r="F79" s="49">
        <v>-1500000</v>
      </c>
      <c r="G79" s="49">
        <v>-1500000</v>
      </c>
    </row>
    <row r="80" spans="1:7">
      <c r="A80" s="48" t="s">
        <v>158</v>
      </c>
      <c r="B80" s="49">
        <v>22686844</v>
      </c>
      <c r="C80" s="49">
        <v>-4195000</v>
      </c>
      <c r="D80" s="49">
        <v>0</v>
      </c>
      <c r="E80" s="49">
        <v>0</v>
      </c>
      <c r="F80" s="49">
        <v>0</v>
      </c>
      <c r="G80" s="49">
        <v>0</v>
      </c>
    </row>
    <row r="81" spans="1:7">
      <c r="A81" s="48" t="s">
        <v>159</v>
      </c>
      <c r="B81" s="49">
        <v>30522408</v>
      </c>
      <c r="C81" s="49">
        <v>62718000</v>
      </c>
      <c r="D81" s="49">
        <v>-12700000</v>
      </c>
      <c r="E81" s="49">
        <v>-2700000</v>
      </c>
      <c r="F81" s="49">
        <v>-2700000</v>
      </c>
      <c r="G81" s="49">
        <v>-2700000</v>
      </c>
    </row>
    <row r="82" spans="1:7">
      <c r="A82" s="48" t="s">
        <v>160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</row>
    <row r="83" spans="1:7">
      <c r="A83" s="50" t="s">
        <v>161</v>
      </c>
      <c r="B83" s="50">
        <v>53209252</v>
      </c>
      <c r="C83" s="50">
        <v>57023000</v>
      </c>
      <c r="D83" s="50">
        <v>-14200000</v>
      </c>
      <c r="E83" s="50">
        <v>-4200000</v>
      </c>
      <c r="F83" s="50">
        <v>-4200000</v>
      </c>
      <c r="G83" s="50">
        <v>-4200000</v>
      </c>
    </row>
    <row r="84" spans="1:7">
      <c r="A84" s="48" t="s">
        <v>139</v>
      </c>
      <c r="B84" s="51" t="s">
        <v>139</v>
      </c>
      <c r="C84" s="51" t="s">
        <v>139</v>
      </c>
      <c r="D84" s="51" t="s">
        <v>139</v>
      </c>
      <c r="E84" s="51" t="s">
        <v>139</v>
      </c>
      <c r="F84" s="51" t="s">
        <v>139</v>
      </c>
      <c r="G84" s="51" t="s">
        <v>139</v>
      </c>
    </row>
    <row r="85" spans="1:7">
      <c r="A85" s="50" t="s">
        <v>162</v>
      </c>
      <c r="B85" s="50">
        <v>10</v>
      </c>
      <c r="C85" s="50">
        <v>-192000</v>
      </c>
      <c r="D85" s="50">
        <v>0</v>
      </c>
      <c r="E85" s="50">
        <v>0</v>
      </c>
      <c r="F85" s="50">
        <v>0</v>
      </c>
      <c r="G85" s="50">
        <v>0</v>
      </c>
    </row>
    <row r="86" spans="1:7">
      <c r="A86" s="46"/>
      <c r="B86" s="46"/>
      <c r="C86" s="47"/>
      <c r="D86" s="47"/>
      <c r="E86" s="47"/>
      <c r="F86" s="47"/>
    </row>
    <row r="87" spans="1:7">
      <c r="A87" s="46"/>
      <c r="B87" s="46"/>
      <c r="C87" s="47"/>
      <c r="D87" s="47"/>
      <c r="E87" s="47"/>
      <c r="F87" s="47"/>
    </row>
    <row r="88" spans="1:7">
      <c r="A88" s="53" t="s">
        <v>171</v>
      </c>
      <c r="B88" s="52" t="s">
        <v>441</v>
      </c>
      <c r="C88" s="53" t="s">
        <v>133</v>
      </c>
      <c r="D88" s="53" t="s">
        <v>134</v>
      </c>
      <c r="E88" s="53" t="s">
        <v>135</v>
      </c>
      <c r="F88" s="53" t="s">
        <v>136</v>
      </c>
      <c r="G88" s="53" t="s">
        <v>137</v>
      </c>
    </row>
    <row r="89" spans="1:7">
      <c r="A89" s="48" t="s">
        <v>0</v>
      </c>
      <c r="B89" s="163">
        <v>21781872</v>
      </c>
      <c r="C89" s="49">
        <v>5500000</v>
      </c>
      <c r="D89" s="49">
        <v>5800000</v>
      </c>
      <c r="E89" s="49">
        <v>2500000</v>
      </c>
      <c r="F89" s="49">
        <v>500000</v>
      </c>
      <c r="G89" s="49">
        <v>2000000</v>
      </c>
    </row>
    <row r="90" spans="1:7">
      <c r="A90" s="48" t="s">
        <v>7</v>
      </c>
      <c r="B90" s="163">
        <v>420117837</v>
      </c>
      <c r="C90" s="49">
        <v>156920000</v>
      </c>
      <c r="D90" s="49">
        <v>59113000</v>
      </c>
      <c r="E90" s="49">
        <v>89788000</v>
      </c>
      <c r="F90" s="49">
        <v>55341000</v>
      </c>
      <c r="G90" s="49">
        <v>51138000</v>
      </c>
    </row>
    <row r="91" spans="1:7">
      <c r="A91" s="48" t="s">
        <v>149</v>
      </c>
      <c r="B91" s="163">
        <v>11956946</v>
      </c>
      <c r="C91" s="49">
        <v>76956000</v>
      </c>
      <c r="D91" s="49">
        <v>125700000</v>
      </c>
      <c r="E91" s="49">
        <v>167000000</v>
      </c>
      <c r="F91" s="49">
        <v>263706000</v>
      </c>
      <c r="G91" s="49">
        <v>77706000</v>
      </c>
    </row>
    <row r="92" spans="1:7">
      <c r="A92" s="48" t="s">
        <v>9</v>
      </c>
      <c r="B92" s="163">
        <v>47753539</v>
      </c>
      <c r="C92" s="49">
        <v>63200000</v>
      </c>
      <c r="D92" s="49">
        <v>41682000</v>
      </c>
      <c r="E92" s="49">
        <v>42188000</v>
      </c>
      <c r="F92" s="49">
        <v>42188000</v>
      </c>
      <c r="G92" s="49">
        <v>45732000</v>
      </c>
    </row>
    <row r="93" spans="1:7">
      <c r="A93" s="48" t="s">
        <v>6</v>
      </c>
      <c r="B93" s="163">
        <v>1347304</v>
      </c>
      <c r="C93" s="49">
        <v>2000000</v>
      </c>
      <c r="D93" s="49">
        <v>0</v>
      </c>
      <c r="E93" s="49">
        <v>0</v>
      </c>
      <c r="F93" s="49">
        <v>0</v>
      </c>
      <c r="G93" s="49">
        <v>0</v>
      </c>
    </row>
    <row r="94" spans="1:7">
      <c r="A94" s="48" t="s">
        <v>10</v>
      </c>
      <c r="B94" s="163">
        <v>389208012</v>
      </c>
      <c r="C94" s="49">
        <v>363604000</v>
      </c>
      <c r="D94" s="49">
        <v>232033000</v>
      </c>
      <c r="E94" s="49">
        <v>238632000</v>
      </c>
      <c r="F94" s="49">
        <v>239317000</v>
      </c>
      <c r="G94" s="49">
        <v>222571000</v>
      </c>
    </row>
    <row r="95" spans="1:7">
      <c r="A95" s="48" t="s">
        <v>150</v>
      </c>
      <c r="B95" s="163">
        <v>13000000</v>
      </c>
      <c r="C95" s="49">
        <v>3000000</v>
      </c>
      <c r="D95" s="49">
        <v>6076000</v>
      </c>
      <c r="E95" s="49">
        <v>5569000</v>
      </c>
      <c r="F95" s="49">
        <v>5569000</v>
      </c>
      <c r="G95" s="49">
        <v>5063000</v>
      </c>
    </row>
    <row r="96" spans="1:7">
      <c r="A96" s="50" t="s">
        <v>118</v>
      </c>
      <c r="B96" s="164">
        <v>905165510</v>
      </c>
      <c r="C96" s="50">
        <v>671180000</v>
      </c>
      <c r="D96" s="50">
        <v>470404000</v>
      </c>
      <c r="E96" s="50">
        <v>545677000</v>
      </c>
      <c r="F96" s="50">
        <v>606621000</v>
      </c>
      <c r="G96" s="50">
        <v>404210000</v>
      </c>
    </row>
    <row r="99" spans="1:7">
      <c r="A99" s="53" t="s">
        <v>172</v>
      </c>
      <c r="B99" s="52" t="s">
        <v>441</v>
      </c>
      <c r="C99" s="53" t="s">
        <v>133</v>
      </c>
      <c r="D99" s="53" t="s">
        <v>134</v>
      </c>
      <c r="E99" s="53" t="s">
        <v>135</v>
      </c>
      <c r="F99" s="53" t="s">
        <v>136</v>
      </c>
      <c r="G99" s="53" t="s">
        <v>137</v>
      </c>
    </row>
    <row r="100" spans="1:7">
      <c r="A100" s="170" t="s">
        <v>605</v>
      </c>
      <c r="B100" s="171">
        <v>841600</v>
      </c>
      <c r="C100" s="171">
        <v>0</v>
      </c>
      <c r="D100" s="171">
        <v>0</v>
      </c>
      <c r="E100" s="171">
        <v>0</v>
      </c>
      <c r="F100" s="171">
        <v>0</v>
      </c>
      <c r="G100" s="171">
        <v>0</v>
      </c>
    </row>
    <row r="101" spans="1:7">
      <c r="A101" s="170" t="s">
        <v>604</v>
      </c>
      <c r="B101" s="171">
        <v>-250000</v>
      </c>
      <c r="C101" s="171">
        <v>0</v>
      </c>
      <c r="D101" s="171">
        <v>0</v>
      </c>
      <c r="E101" s="171">
        <v>0</v>
      </c>
      <c r="F101" s="171">
        <v>0</v>
      </c>
      <c r="G101" s="171">
        <v>0</v>
      </c>
    </row>
    <row r="102" spans="1:7">
      <c r="A102" s="170" t="s">
        <v>31</v>
      </c>
      <c r="B102" s="171">
        <v>0</v>
      </c>
      <c r="C102" s="171">
        <v>5000000</v>
      </c>
      <c r="D102" s="171">
        <v>5000000</v>
      </c>
      <c r="E102" s="171">
        <v>5000000</v>
      </c>
      <c r="F102" s="171">
        <v>5000000</v>
      </c>
      <c r="G102" s="171">
        <v>5000000</v>
      </c>
    </row>
    <row r="103" spans="1:7">
      <c r="A103" s="170" t="s">
        <v>601</v>
      </c>
      <c r="B103" s="171">
        <v>15000000</v>
      </c>
      <c r="C103" s="171">
        <v>0</v>
      </c>
      <c r="D103" s="171">
        <v>0</v>
      </c>
      <c r="E103" s="171">
        <v>0</v>
      </c>
      <c r="F103" s="171">
        <v>0</v>
      </c>
      <c r="G103" s="171">
        <v>0</v>
      </c>
    </row>
    <row r="104" spans="1:7">
      <c r="A104" s="170" t="s">
        <v>603</v>
      </c>
      <c r="B104" s="171">
        <v>22252757</v>
      </c>
      <c r="C104" s="171">
        <v>0</v>
      </c>
      <c r="D104" s="171">
        <v>0</v>
      </c>
      <c r="E104" s="171">
        <v>0</v>
      </c>
      <c r="F104" s="171">
        <v>0</v>
      </c>
      <c r="G104" s="171">
        <v>0</v>
      </c>
    </row>
    <row r="105" spans="1:7">
      <c r="A105" s="170" t="s">
        <v>602</v>
      </c>
      <c r="B105" s="171">
        <v>538394</v>
      </c>
      <c r="C105" s="171">
        <v>0</v>
      </c>
      <c r="D105" s="171">
        <v>0</v>
      </c>
      <c r="E105" s="171">
        <v>0</v>
      </c>
      <c r="F105" s="171">
        <v>0</v>
      </c>
      <c r="G105" s="171">
        <v>0</v>
      </c>
    </row>
    <row r="106" spans="1:7">
      <c r="A106" s="170" t="s">
        <v>606</v>
      </c>
      <c r="B106" s="171">
        <v>1229425</v>
      </c>
      <c r="C106" s="171">
        <v>0</v>
      </c>
      <c r="D106" s="171">
        <v>0</v>
      </c>
      <c r="E106" s="171">
        <v>0</v>
      </c>
      <c r="F106" s="171">
        <v>0</v>
      </c>
      <c r="G106" s="171">
        <v>0</v>
      </c>
    </row>
    <row r="107" spans="1:7">
      <c r="A107" s="50" t="s">
        <v>163</v>
      </c>
      <c r="B107" s="50">
        <f>SUM(B100:B106)</f>
        <v>39612176</v>
      </c>
      <c r="C107" s="50">
        <v>5000000</v>
      </c>
      <c r="D107" s="50">
        <v>5000000</v>
      </c>
      <c r="E107" s="50">
        <v>5000000</v>
      </c>
      <c r="F107" s="50">
        <v>5000000</v>
      </c>
      <c r="G107" s="50">
        <v>5000000</v>
      </c>
    </row>
    <row r="110" spans="1:7">
      <c r="A110" s="53" t="s">
        <v>174</v>
      </c>
      <c r="B110" s="52" t="s">
        <v>441</v>
      </c>
      <c r="C110" s="53" t="s">
        <v>133</v>
      </c>
      <c r="D110" s="53" t="s">
        <v>134</v>
      </c>
      <c r="E110" s="53" t="s">
        <v>135</v>
      </c>
      <c r="F110" s="53" t="s">
        <v>136</v>
      </c>
      <c r="G110" s="53" t="s">
        <v>137</v>
      </c>
    </row>
    <row r="111" spans="1:7">
      <c r="A111" s="48" t="s">
        <v>164</v>
      </c>
      <c r="B111" s="163">
        <v>5185476</v>
      </c>
      <c r="C111" s="49">
        <v>1500000</v>
      </c>
      <c r="D111" s="49">
        <v>1500000</v>
      </c>
      <c r="E111" s="49">
        <v>1500000</v>
      </c>
      <c r="F111" s="49">
        <v>1500000</v>
      </c>
      <c r="G111" s="49">
        <v>1500000</v>
      </c>
    </row>
    <row r="112" spans="1:7">
      <c r="A112" s="48" t="s">
        <v>165</v>
      </c>
      <c r="B112" s="48"/>
      <c r="C112" s="49">
        <v>0</v>
      </c>
      <c r="D112" s="49">
        <v>221000000</v>
      </c>
      <c r="E112" s="49">
        <v>221000000</v>
      </c>
      <c r="F112" s="49">
        <v>221000000</v>
      </c>
      <c r="G112" s="49">
        <v>0</v>
      </c>
    </row>
    <row r="113" spans="1:7">
      <c r="A113" s="50" t="s">
        <v>166</v>
      </c>
      <c r="B113" s="50">
        <v>5185476</v>
      </c>
      <c r="C113" s="50">
        <v>1500000</v>
      </c>
      <c r="D113" s="50">
        <v>222500000</v>
      </c>
      <c r="E113" s="50">
        <v>222500000</v>
      </c>
      <c r="F113" s="50">
        <v>222500000</v>
      </c>
      <c r="G113" s="50">
        <v>1500000</v>
      </c>
    </row>
    <row r="116" spans="1:7">
      <c r="A116" s="53" t="s">
        <v>173</v>
      </c>
      <c r="B116" s="52" t="s">
        <v>441</v>
      </c>
      <c r="C116" s="53" t="s">
        <v>133</v>
      </c>
      <c r="D116" s="53" t="s">
        <v>134</v>
      </c>
      <c r="E116" s="53" t="s">
        <v>135</v>
      </c>
      <c r="F116" s="53" t="s">
        <v>136</v>
      </c>
      <c r="G116" s="53" t="s">
        <v>137</v>
      </c>
    </row>
    <row r="117" spans="1:7">
      <c r="A117" s="170" t="s">
        <v>604</v>
      </c>
      <c r="B117" s="166">
        <v>250000</v>
      </c>
      <c r="C117" s="49"/>
      <c r="D117" s="49"/>
      <c r="E117" s="49"/>
      <c r="F117" s="49"/>
      <c r="G117" s="49"/>
    </row>
    <row r="118" spans="1:7">
      <c r="A118" s="165" t="s">
        <v>164</v>
      </c>
      <c r="B118" s="166">
        <v>1900000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</row>
    <row r="119" spans="1:7">
      <c r="A119" s="50" t="s">
        <v>121</v>
      </c>
      <c r="B119" s="50">
        <v>2150000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</row>
    <row r="122" spans="1:7">
      <c r="A122" s="53" t="s">
        <v>170</v>
      </c>
      <c r="B122" s="52" t="s">
        <v>441</v>
      </c>
      <c r="C122" s="53" t="s">
        <v>133</v>
      </c>
      <c r="D122" s="53" t="s">
        <v>134</v>
      </c>
      <c r="E122" s="53" t="s">
        <v>135</v>
      </c>
      <c r="F122" s="53" t="s">
        <v>136</v>
      </c>
      <c r="G122" s="53" t="s">
        <v>137</v>
      </c>
    </row>
    <row r="123" spans="1:7">
      <c r="A123" s="48" t="s">
        <v>103</v>
      </c>
      <c r="B123" s="173" t="s">
        <v>442</v>
      </c>
      <c r="C123" s="173" t="s">
        <v>443</v>
      </c>
      <c r="D123" s="173" t="s">
        <v>444</v>
      </c>
      <c r="E123" s="173" t="s">
        <v>445</v>
      </c>
      <c r="F123" s="173" t="s">
        <v>446</v>
      </c>
      <c r="G123" s="173" t="s">
        <v>447</v>
      </c>
    </row>
    <row r="124" spans="1:7">
      <c r="A124" s="48" t="s">
        <v>104</v>
      </c>
      <c r="B124" s="173" t="s">
        <v>448</v>
      </c>
      <c r="C124" s="173" t="s">
        <v>449</v>
      </c>
      <c r="D124" s="173" t="s">
        <v>450</v>
      </c>
      <c r="E124" s="173" t="s">
        <v>451</v>
      </c>
      <c r="F124" s="173" t="s">
        <v>452</v>
      </c>
      <c r="G124" s="173" t="s">
        <v>453</v>
      </c>
    </row>
    <row r="125" spans="1:7">
      <c r="A125" s="48" t="s">
        <v>105</v>
      </c>
      <c r="B125" s="173" t="s">
        <v>454</v>
      </c>
      <c r="C125" s="173" t="s">
        <v>455</v>
      </c>
      <c r="D125" s="173" t="s">
        <v>456</v>
      </c>
      <c r="E125" s="173" t="s">
        <v>457</v>
      </c>
      <c r="F125" s="173" t="s">
        <v>458</v>
      </c>
      <c r="G125" s="173" t="s">
        <v>459</v>
      </c>
    </row>
    <row r="126" spans="1:7">
      <c r="A126" s="48" t="s">
        <v>460</v>
      </c>
      <c r="B126" s="173" t="s">
        <v>461</v>
      </c>
      <c r="C126" s="173" t="s">
        <v>462</v>
      </c>
      <c r="D126" s="173" t="s">
        <v>462</v>
      </c>
      <c r="E126" s="173" t="s">
        <v>462</v>
      </c>
      <c r="F126" s="173" t="s">
        <v>462</v>
      </c>
      <c r="G126" s="173" t="s">
        <v>462</v>
      </c>
    </row>
    <row r="127" spans="1:7">
      <c r="A127" s="48" t="s">
        <v>463</v>
      </c>
      <c r="B127" s="173" t="s">
        <v>464</v>
      </c>
      <c r="C127" s="173" t="s">
        <v>465</v>
      </c>
      <c r="D127" s="173" t="s">
        <v>466</v>
      </c>
      <c r="E127" s="173" t="s">
        <v>466</v>
      </c>
      <c r="F127" s="173" t="s">
        <v>467</v>
      </c>
      <c r="G127" s="173" t="s">
        <v>467</v>
      </c>
    </row>
    <row r="128" spans="1:7">
      <c r="A128" s="48" t="s">
        <v>468</v>
      </c>
      <c r="B128" s="173" t="s">
        <v>469</v>
      </c>
      <c r="C128" s="173" t="s">
        <v>470</v>
      </c>
      <c r="D128" s="173" t="s">
        <v>471</v>
      </c>
      <c r="E128" s="173" t="s">
        <v>472</v>
      </c>
      <c r="F128" s="173" t="s">
        <v>473</v>
      </c>
      <c r="G128" s="173" t="s">
        <v>474</v>
      </c>
    </row>
    <row r="129" spans="1:7">
      <c r="A129" s="48" t="s">
        <v>475</v>
      </c>
      <c r="B129" s="173" t="s">
        <v>476</v>
      </c>
      <c r="C129" s="173" t="s">
        <v>477</v>
      </c>
      <c r="D129" s="173" t="s">
        <v>478</v>
      </c>
      <c r="E129" s="173" t="s">
        <v>478</v>
      </c>
      <c r="F129" s="173" t="s">
        <v>478</v>
      </c>
      <c r="G129" s="173" t="s">
        <v>479</v>
      </c>
    </row>
    <row r="130" spans="1:7">
      <c r="A130" s="48" t="s">
        <v>480</v>
      </c>
      <c r="B130" s="173" t="s">
        <v>481</v>
      </c>
      <c r="C130" s="173" t="s">
        <v>482</v>
      </c>
      <c r="D130" s="173" t="s">
        <v>483</v>
      </c>
      <c r="E130" s="173" t="s">
        <v>484</v>
      </c>
      <c r="F130" s="173" t="s">
        <v>485</v>
      </c>
      <c r="G130" s="173" t="s">
        <v>485</v>
      </c>
    </row>
    <row r="131" spans="1:7">
      <c r="A131" s="50" t="s">
        <v>486</v>
      </c>
      <c r="B131" s="172" t="s">
        <v>487</v>
      </c>
      <c r="C131" s="172" t="s">
        <v>488</v>
      </c>
      <c r="D131" s="172" t="s">
        <v>489</v>
      </c>
      <c r="E131" s="172" t="s">
        <v>490</v>
      </c>
      <c r="F131" s="172" t="s">
        <v>491</v>
      </c>
      <c r="G131" s="172" t="s">
        <v>492</v>
      </c>
    </row>
    <row r="132" spans="1:7">
      <c r="A132" s="48" t="s">
        <v>139</v>
      </c>
      <c r="B132" s="48"/>
      <c r="C132" s="51" t="s">
        <v>139</v>
      </c>
      <c r="D132" s="51" t="s">
        <v>139</v>
      </c>
      <c r="E132" s="51" t="s">
        <v>139</v>
      </c>
      <c r="F132" s="51" t="s">
        <v>139</v>
      </c>
      <c r="G132" s="51" t="s">
        <v>139</v>
      </c>
    </row>
    <row r="133" spans="1:7">
      <c r="A133" s="48" t="s">
        <v>493</v>
      </c>
      <c r="B133" s="173" t="s">
        <v>494</v>
      </c>
      <c r="C133" s="173" t="s">
        <v>495</v>
      </c>
      <c r="D133" s="173" t="s">
        <v>496</v>
      </c>
      <c r="E133" s="173" t="s">
        <v>497</v>
      </c>
      <c r="F133" s="173" t="s">
        <v>498</v>
      </c>
      <c r="G133" s="173" t="s">
        <v>499</v>
      </c>
    </row>
    <row r="134" spans="1:7">
      <c r="A134" s="48" t="s">
        <v>500</v>
      </c>
      <c r="B134" s="173" t="s">
        <v>501</v>
      </c>
      <c r="C134" s="173" t="s">
        <v>502</v>
      </c>
      <c r="D134" s="173" t="s">
        <v>503</v>
      </c>
      <c r="E134" s="173" t="s">
        <v>504</v>
      </c>
      <c r="F134" s="173" t="s">
        <v>505</v>
      </c>
      <c r="G134" s="173" t="s">
        <v>506</v>
      </c>
    </row>
    <row r="135" spans="1:7">
      <c r="A135" s="48" t="s">
        <v>507</v>
      </c>
      <c r="B135" s="173" t="s">
        <v>508</v>
      </c>
      <c r="C135" s="173" t="s">
        <v>509</v>
      </c>
      <c r="D135" s="173" t="s">
        <v>510</v>
      </c>
      <c r="E135" s="173" t="s">
        <v>511</v>
      </c>
      <c r="F135" s="173" t="s">
        <v>512</v>
      </c>
      <c r="G135" s="173" t="s">
        <v>513</v>
      </c>
    </row>
    <row r="136" spans="1:7">
      <c r="A136" s="48" t="s">
        <v>514</v>
      </c>
      <c r="B136" s="173" t="s">
        <v>515</v>
      </c>
      <c r="C136" s="173" t="s">
        <v>516</v>
      </c>
      <c r="D136" s="173" t="s">
        <v>517</v>
      </c>
      <c r="E136" s="173" t="s">
        <v>518</v>
      </c>
      <c r="F136" s="173" t="s">
        <v>519</v>
      </c>
      <c r="G136" s="173" t="s">
        <v>520</v>
      </c>
    </row>
    <row r="137" spans="1:7">
      <c r="A137" s="48" t="s">
        <v>521</v>
      </c>
      <c r="B137" s="173" t="s">
        <v>522</v>
      </c>
      <c r="C137" s="173" t="s">
        <v>523</v>
      </c>
      <c r="D137" s="173" t="s">
        <v>524</v>
      </c>
      <c r="E137" s="173" t="s">
        <v>524</v>
      </c>
      <c r="F137" s="173" t="s">
        <v>524</v>
      </c>
      <c r="G137" s="173" t="s">
        <v>524</v>
      </c>
    </row>
    <row r="138" spans="1:7">
      <c r="A138" s="50" t="s">
        <v>525</v>
      </c>
      <c r="B138" s="172" t="s">
        <v>526</v>
      </c>
      <c r="C138" s="172" t="s">
        <v>527</v>
      </c>
      <c r="D138" s="172" t="s">
        <v>528</v>
      </c>
      <c r="E138" s="172" t="s">
        <v>529</v>
      </c>
      <c r="F138" s="172" t="s">
        <v>530</v>
      </c>
      <c r="G138" s="172" t="s">
        <v>531</v>
      </c>
    </row>
    <row r="139" spans="1:7">
      <c r="A139" s="50" t="s">
        <v>142</v>
      </c>
      <c r="B139" s="172" t="s">
        <v>532</v>
      </c>
      <c r="C139" s="172" t="s">
        <v>533</v>
      </c>
      <c r="D139" s="172" t="s">
        <v>534</v>
      </c>
      <c r="E139" s="172" t="s">
        <v>535</v>
      </c>
      <c r="F139" s="172" t="s">
        <v>536</v>
      </c>
      <c r="G139" s="172" t="s">
        <v>537</v>
      </c>
    </row>
    <row r="140" spans="1:7">
      <c r="A140" s="48"/>
    </row>
    <row r="141" spans="1:7">
      <c r="A141" s="48" t="s">
        <v>109</v>
      </c>
      <c r="B141" s="173" t="s">
        <v>538</v>
      </c>
      <c r="C141" s="173" t="s">
        <v>539</v>
      </c>
      <c r="D141" s="173" t="s">
        <v>540</v>
      </c>
      <c r="E141" s="173" t="s">
        <v>541</v>
      </c>
      <c r="F141" s="173" t="s">
        <v>542</v>
      </c>
      <c r="G141" s="173" t="s">
        <v>543</v>
      </c>
    </row>
    <row r="142" spans="1:7">
      <c r="A142" s="48" t="s">
        <v>110</v>
      </c>
      <c r="B142" s="173" t="s">
        <v>544</v>
      </c>
      <c r="C142" s="173" t="s">
        <v>545</v>
      </c>
      <c r="D142" s="173" t="s">
        <v>546</v>
      </c>
      <c r="E142" s="173" t="s">
        <v>546</v>
      </c>
      <c r="F142" s="173" t="s">
        <v>546</v>
      </c>
      <c r="G142" s="173" t="s">
        <v>546</v>
      </c>
    </row>
    <row r="143" spans="1:7">
      <c r="A143" s="48" t="s">
        <v>111</v>
      </c>
      <c r="B143" s="173" t="s">
        <v>547</v>
      </c>
      <c r="C143" s="173" t="s">
        <v>548</v>
      </c>
      <c r="D143" s="173" t="s">
        <v>549</v>
      </c>
      <c r="E143" s="173" t="s">
        <v>550</v>
      </c>
      <c r="F143" s="173" t="s">
        <v>551</v>
      </c>
      <c r="G143" s="173" t="s">
        <v>551</v>
      </c>
    </row>
    <row r="144" spans="1:7">
      <c r="A144" s="48" t="s">
        <v>112</v>
      </c>
      <c r="B144" s="173" t="s">
        <v>552</v>
      </c>
      <c r="C144" s="173" t="s">
        <v>553</v>
      </c>
      <c r="D144" s="173" t="s">
        <v>554</v>
      </c>
      <c r="E144" s="173" t="s">
        <v>555</v>
      </c>
      <c r="F144" s="173" t="s">
        <v>556</v>
      </c>
      <c r="G144" s="173" t="s">
        <v>557</v>
      </c>
    </row>
    <row r="145" spans="1:7">
      <c r="A145" s="48" t="s">
        <v>113</v>
      </c>
      <c r="B145" s="173" t="s">
        <v>558</v>
      </c>
      <c r="C145" s="173" t="s">
        <v>559</v>
      </c>
      <c r="D145" s="173" t="s">
        <v>560</v>
      </c>
      <c r="E145" s="173" t="s">
        <v>561</v>
      </c>
      <c r="F145" s="173" t="s">
        <v>562</v>
      </c>
      <c r="G145" s="173" t="s">
        <v>563</v>
      </c>
    </row>
    <row r="146" spans="1:7">
      <c r="A146" s="50" t="s">
        <v>143</v>
      </c>
      <c r="B146" s="172" t="s">
        <v>564</v>
      </c>
      <c r="C146" s="172" t="s">
        <v>565</v>
      </c>
      <c r="D146" s="172" t="s">
        <v>566</v>
      </c>
      <c r="E146" s="172" t="s">
        <v>567</v>
      </c>
      <c r="F146" s="172" t="s">
        <v>568</v>
      </c>
      <c r="G146" s="172" t="s">
        <v>569</v>
      </c>
    </row>
    <row r="147" spans="1:7">
      <c r="A147" s="48"/>
    </row>
    <row r="148" spans="1:7">
      <c r="A148" s="48" t="s">
        <v>117</v>
      </c>
      <c r="B148" s="173" t="s">
        <v>570</v>
      </c>
      <c r="C148" s="173" t="s">
        <v>571</v>
      </c>
      <c r="D148" s="173" t="s">
        <v>572</v>
      </c>
      <c r="E148" s="173" t="s">
        <v>572</v>
      </c>
      <c r="F148" s="173" t="s">
        <v>572</v>
      </c>
      <c r="G148" s="173" t="s">
        <v>572</v>
      </c>
    </row>
    <row r="149" spans="1:7">
      <c r="A149" s="50" t="s">
        <v>573</v>
      </c>
      <c r="B149" s="172" t="s">
        <v>574</v>
      </c>
      <c r="C149" s="172" t="s">
        <v>575</v>
      </c>
      <c r="D149" s="172" t="s">
        <v>576</v>
      </c>
      <c r="E149" s="172" t="s">
        <v>577</v>
      </c>
      <c r="F149" s="172" t="s">
        <v>578</v>
      </c>
      <c r="G149" s="172" t="s">
        <v>579</v>
      </c>
    </row>
    <row r="150" spans="1:7">
      <c r="A150" s="48"/>
    </row>
    <row r="151" spans="1:7">
      <c r="A151" s="174" t="s">
        <v>114</v>
      </c>
    </row>
    <row r="152" spans="1:7">
      <c r="A152" s="48" t="s">
        <v>115</v>
      </c>
      <c r="B152" s="173">
        <v>0</v>
      </c>
      <c r="C152" s="173" t="s">
        <v>580</v>
      </c>
      <c r="D152" s="173" t="s">
        <v>580</v>
      </c>
      <c r="E152" s="173" t="s">
        <v>580</v>
      </c>
      <c r="F152" s="173" t="s">
        <v>580</v>
      </c>
      <c r="G152" s="173" t="s">
        <v>580</v>
      </c>
    </row>
    <row r="153" spans="1:7">
      <c r="A153" s="48" t="s">
        <v>145</v>
      </c>
      <c r="B153" s="173" t="s">
        <v>581</v>
      </c>
      <c r="C153" s="173" t="s">
        <v>582</v>
      </c>
      <c r="D153" s="173" t="s">
        <v>583</v>
      </c>
      <c r="E153" s="173" t="s">
        <v>584</v>
      </c>
      <c r="F153" s="173" t="s">
        <v>585</v>
      </c>
      <c r="G153" s="173" t="s">
        <v>585</v>
      </c>
    </row>
    <row r="154" spans="1:7">
      <c r="A154" s="48" t="s">
        <v>116</v>
      </c>
      <c r="B154" s="173" t="s">
        <v>586</v>
      </c>
      <c r="C154" s="173" t="s">
        <v>587</v>
      </c>
      <c r="D154" s="173" t="s">
        <v>588</v>
      </c>
      <c r="E154" s="173" t="s">
        <v>589</v>
      </c>
      <c r="F154" s="173" t="s">
        <v>590</v>
      </c>
      <c r="G154" s="173" t="s">
        <v>591</v>
      </c>
    </row>
    <row r="155" spans="1:7">
      <c r="A155" s="48" t="s">
        <v>592</v>
      </c>
      <c r="B155" s="173">
        <v>0</v>
      </c>
      <c r="C155" s="173">
        <v>0</v>
      </c>
      <c r="D155" s="173" t="s">
        <v>593</v>
      </c>
      <c r="E155" s="173">
        <v>0</v>
      </c>
      <c r="F155" s="173">
        <v>0</v>
      </c>
      <c r="G155" s="173">
        <v>0</v>
      </c>
    </row>
    <row r="156" spans="1:7">
      <c r="A156" s="50" t="s">
        <v>147</v>
      </c>
      <c r="B156" s="172" t="s">
        <v>594</v>
      </c>
      <c r="C156" s="172" t="s">
        <v>595</v>
      </c>
      <c r="D156" s="172" t="s">
        <v>596</v>
      </c>
      <c r="E156" s="172" t="s">
        <v>597</v>
      </c>
      <c r="F156" s="172" t="s">
        <v>598</v>
      </c>
      <c r="G156" s="172" t="s">
        <v>599</v>
      </c>
    </row>
    <row r="158" spans="1:7">
      <c r="A158" s="50" t="s">
        <v>148</v>
      </c>
      <c r="B158" s="172" t="s">
        <v>600</v>
      </c>
      <c r="C158" s="175">
        <v>-207</v>
      </c>
      <c r="D158" s="175">
        <v>0</v>
      </c>
      <c r="E158" s="175">
        <v>0</v>
      </c>
      <c r="F158" s="175">
        <v>0</v>
      </c>
      <c r="G158" s="17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19AF-6B87-48AD-8792-42133A0B91A7}">
  <dimension ref="A2:F117"/>
  <sheetViews>
    <sheetView topLeftCell="A16" workbookViewId="0">
      <selection activeCell="H101" sqref="H101"/>
    </sheetView>
  </sheetViews>
  <sheetFormatPr baseColWidth="10" defaultRowHeight="15"/>
  <cols>
    <col min="1" max="1" width="3.28515625" customWidth="1"/>
    <col min="2" max="2" width="81.28515625" bestFit="1" customWidth="1"/>
  </cols>
  <sheetData>
    <row r="2" spans="1:6" ht="15.75" thickBot="1">
      <c r="B2" t="s">
        <v>402</v>
      </c>
    </row>
    <row r="3" spans="1:6">
      <c r="A3" s="25"/>
      <c r="B3" s="157" t="s">
        <v>371</v>
      </c>
      <c r="C3" s="159" t="s">
        <v>1</v>
      </c>
      <c r="D3" s="159" t="s">
        <v>2</v>
      </c>
      <c r="E3" s="159" t="s">
        <v>3</v>
      </c>
      <c r="F3" s="161" t="s">
        <v>243</v>
      </c>
    </row>
    <row r="4" spans="1:6" ht="15.75" thickBot="1">
      <c r="A4" s="25"/>
      <c r="B4" s="158"/>
      <c r="C4" s="160"/>
      <c r="D4" s="160"/>
      <c r="E4" s="160"/>
      <c r="F4" s="162"/>
    </row>
    <row r="5" spans="1:6">
      <c r="A5" s="25">
        <v>1</v>
      </c>
      <c r="B5" s="46" t="s">
        <v>372</v>
      </c>
      <c r="C5" s="47">
        <f>13000-7000+1840</f>
        <v>7840</v>
      </c>
      <c r="D5" s="47">
        <v>15000</v>
      </c>
      <c r="E5" s="47">
        <v>16400</v>
      </c>
      <c r="F5" s="47">
        <v>19200</v>
      </c>
    </row>
    <row r="6" spans="1:6">
      <c r="A6" s="25">
        <v>2</v>
      </c>
      <c r="B6" s="46" t="s">
        <v>373</v>
      </c>
      <c r="C6" s="47">
        <f>7900+4000</f>
        <v>11900</v>
      </c>
      <c r="D6" s="47">
        <f t="shared" ref="D6:F6" si="0">7900+4000</f>
        <v>11900</v>
      </c>
      <c r="E6" s="47">
        <f t="shared" si="0"/>
        <v>11900</v>
      </c>
      <c r="F6" s="47">
        <f t="shared" si="0"/>
        <v>11900</v>
      </c>
    </row>
    <row r="7" spans="1:6">
      <c r="A7" s="25">
        <v>3</v>
      </c>
      <c r="B7" s="46" t="s">
        <v>374</v>
      </c>
      <c r="C7" s="47">
        <v>1000</v>
      </c>
      <c r="D7" s="47">
        <v>1000</v>
      </c>
      <c r="E7" s="47">
        <v>1000</v>
      </c>
      <c r="F7" s="47">
        <v>1000</v>
      </c>
    </row>
    <row r="8" spans="1:6">
      <c r="A8" s="25">
        <v>4</v>
      </c>
      <c r="B8" s="46" t="s">
        <v>375</v>
      </c>
      <c r="C8" s="46">
        <v>250</v>
      </c>
      <c r="D8" s="46">
        <v>250</v>
      </c>
      <c r="E8" s="46">
        <v>250</v>
      </c>
      <c r="F8" s="46">
        <v>250</v>
      </c>
    </row>
    <row r="9" spans="1:6">
      <c r="A9" s="25">
        <v>5</v>
      </c>
      <c r="B9" s="46" t="s">
        <v>376</v>
      </c>
      <c r="C9" s="27">
        <v>-860</v>
      </c>
      <c r="D9" s="27">
        <v>1190</v>
      </c>
      <c r="E9" s="27">
        <v>2840</v>
      </c>
      <c r="F9" s="27">
        <v>53502</v>
      </c>
    </row>
    <row r="10" spans="1:6">
      <c r="A10" s="107"/>
      <c r="B10" s="108" t="s">
        <v>377</v>
      </c>
      <c r="C10" s="109">
        <f>SUM(C5:C9)</f>
        <v>20130</v>
      </c>
      <c r="D10" s="109">
        <f>SUM(D5:D9)</f>
        <v>29340</v>
      </c>
      <c r="E10" s="109">
        <f>SUM(E5:E9)</f>
        <v>32390</v>
      </c>
      <c r="F10" s="109">
        <f>SUM(F5:F9)</f>
        <v>85852</v>
      </c>
    </row>
    <row r="11" spans="1:6">
      <c r="A11" s="25">
        <v>6</v>
      </c>
      <c r="B11" s="46" t="s">
        <v>378</v>
      </c>
      <c r="C11" s="47">
        <v>-1250</v>
      </c>
      <c r="D11" s="47">
        <v>-1250</v>
      </c>
      <c r="E11" s="47">
        <v>-1250</v>
      </c>
      <c r="F11" s="47">
        <v>-1250</v>
      </c>
    </row>
    <row r="12" spans="1:6">
      <c r="A12" s="25">
        <v>7</v>
      </c>
      <c r="B12" s="46" t="s">
        <v>379</v>
      </c>
      <c r="C12" s="47">
        <v>-150</v>
      </c>
      <c r="D12" s="47">
        <v>-150</v>
      </c>
      <c r="E12" s="47">
        <v>-150</v>
      </c>
      <c r="F12" s="47">
        <v>-150</v>
      </c>
    </row>
    <row r="13" spans="1:6">
      <c r="A13" s="25">
        <v>8</v>
      </c>
      <c r="B13" s="46" t="s">
        <v>380</v>
      </c>
      <c r="C13" s="47">
        <v>-250</v>
      </c>
      <c r="D13" s="47">
        <v>-250</v>
      </c>
      <c r="E13" s="47">
        <v>-250</v>
      </c>
      <c r="F13" s="47">
        <v>-250</v>
      </c>
    </row>
    <row r="14" spans="1:6">
      <c r="A14" s="25">
        <v>9</v>
      </c>
      <c r="B14" s="46" t="s">
        <v>381</v>
      </c>
      <c r="C14" s="47">
        <v>-1100</v>
      </c>
      <c r="D14" s="47">
        <v>-1100</v>
      </c>
      <c r="E14" s="47">
        <v>-1100</v>
      </c>
      <c r="F14" s="47">
        <v>-1100</v>
      </c>
    </row>
    <row r="15" spans="1:6">
      <c r="A15" s="25">
        <v>10</v>
      </c>
      <c r="B15" s="46" t="s">
        <v>382</v>
      </c>
      <c r="C15" s="47">
        <v>-100</v>
      </c>
      <c r="D15" s="47">
        <v>-100</v>
      </c>
      <c r="E15" s="47">
        <v>-100</v>
      </c>
      <c r="F15" s="47">
        <v>-100</v>
      </c>
    </row>
    <row r="16" spans="1:6">
      <c r="A16" s="25">
        <v>11</v>
      </c>
      <c r="B16" s="46" t="s">
        <v>383</v>
      </c>
      <c r="C16" s="47">
        <v>-200</v>
      </c>
      <c r="D16" s="47">
        <v>-200</v>
      </c>
      <c r="E16" s="47">
        <v>-200</v>
      </c>
      <c r="F16" s="47">
        <v>-200</v>
      </c>
    </row>
    <row r="17" spans="1:6">
      <c r="A17" s="25">
        <v>12</v>
      </c>
      <c r="B17" s="110" t="s">
        <v>384</v>
      </c>
      <c r="C17" s="47">
        <v>0</v>
      </c>
      <c r="D17" s="47">
        <v>0</v>
      </c>
      <c r="E17" s="47">
        <v>0</v>
      </c>
      <c r="F17" s="47">
        <v>0</v>
      </c>
    </row>
    <row r="18" spans="1:6">
      <c r="A18" s="154">
        <v>13</v>
      </c>
      <c r="B18" s="155" t="s">
        <v>385</v>
      </c>
      <c r="C18" s="156">
        <f>-2700</f>
        <v>-2700</v>
      </c>
      <c r="D18" s="156">
        <f>-10500/2</f>
        <v>-5250</v>
      </c>
      <c r="E18" s="156">
        <v>-10500</v>
      </c>
      <c r="F18" s="156">
        <v>-10500</v>
      </c>
    </row>
    <row r="19" spans="1:6">
      <c r="A19" s="154"/>
      <c r="B19" s="155"/>
      <c r="C19" s="156"/>
      <c r="D19" s="156"/>
      <c r="E19" s="156"/>
      <c r="F19" s="156"/>
    </row>
    <row r="20" spans="1:6">
      <c r="A20" s="25">
        <v>14</v>
      </c>
      <c r="B20" s="46" t="s">
        <v>386</v>
      </c>
      <c r="C20" s="47">
        <v>-10100</v>
      </c>
      <c r="D20" s="47">
        <v>-12100</v>
      </c>
      <c r="E20" s="47">
        <v>-15100</v>
      </c>
      <c r="F20" s="47">
        <v>-15100</v>
      </c>
    </row>
    <row r="21" spans="1:6">
      <c r="A21" s="25">
        <v>15</v>
      </c>
      <c r="B21" s="46" t="s">
        <v>387</v>
      </c>
      <c r="C21" s="47">
        <v>-2000</v>
      </c>
      <c r="D21" s="47">
        <v>-2000</v>
      </c>
      <c r="E21" s="47">
        <v>-2000</v>
      </c>
      <c r="F21" s="47">
        <v>-2000</v>
      </c>
    </row>
    <row r="22" spans="1:6">
      <c r="A22" s="25">
        <v>16</v>
      </c>
      <c r="B22" s="46" t="s">
        <v>388</v>
      </c>
      <c r="C22" s="47">
        <v>-4000</v>
      </c>
      <c r="D22" s="47">
        <v>-6000</v>
      </c>
      <c r="E22" s="47">
        <v>-6000</v>
      </c>
      <c r="F22" s="47">
        <v>-6000</v>
      </c>
    </row>
    <row r="23" spans="1:6">
      <c r="A23" s="25">
        <v>17</v>
      </c>
      <c r="B23" s="46" t="s">
        <v>389</v>
      </c>
      <c r="C23" s="47">
        <v>-1000</v>
      </c>
      <c r="D23" s="47">
        <v>-1000</v>
      </c>
      <c r="E23" s="47">
        <v>-1000</v>
      </c>
      <c r="F23" s="47">
        <v>-1000</v>
      </c>
    </row>
    <row r="24" spans="1:6">
      <c r="A24" s="25">
        <v>18</v>
      </c>
      <c r="B24" s="46" t="s">
        <v>390</v>
      </c>
      <c r="C24" s="47">
        <v>-200</v>
      </c>
      <c r="D24" s="47">
        <v>-200</v>
      </c>
      <c r="E24" s="47">
        <v>-200</v>
      </c>
      <c r="F24" s="47">
        <v>-200</v>
      </c>
    </row>
    <row r="25" spans="1:6">
      <c r="A25" s="25">
        <v>19</v>
      </c>
      <c r="B25" s="46" t="s">
        <v>391</v>
      </c>
      <c r="C25" s="47">
        <v>-200</v>
      </c>
      <c r="D25" s="47">
        <v>-200</v>
      </c>
      <c r="E25" s="47">
        <v>-200</v>
      </c>
      <c r="F25" s="47">
        <v>-200</v>
      </c>
    </row>
    <row r="26" spans="1:6">
      <c r="A26" s="25">
        <v>20</v>
      </c>
      <c r="B26" s="46" t="s">
        <v>392</v>
      </c>
      <c r="C26" s="47">
        <v>-4000</v>
      </c>
      <c r="D26" s="47">
        <v>-4000</v>
      </c>
      <c r="E26" s="47">
        <v>-4000</v>
      </c>
      <c r="F26" s="47">
        <v>-4000</v>
      </c>
    </row>
    <row r="27" spans="1:6">
      <c r="A27" s="25">
        <v>21</v>
      </c>
      <c r="B27" s="46" t="s">
        <v>393</v>
      </c>
      <c r="C27" s="47">
        <v>0</v>
      </c>
      <c r="D27" s="47">
        <v>-2500</v>
      </c>
      <c r="E27" s="47">
        <v>-2500</v>
      </c>
      <c r="F27" s="47">
        <v>-2500</v>
      </c>
    </row>
    <row r="28" spans="1:6">
      <c r="A28" s="25">
        <v>22</v>
      </c>
      <c r="B28" s="46" t="s">
        <v>394</v>
      </c>
      <c r="C28" s="47">
        <v>-2000</v>
      </c>
      <c r="D28" s="47">
        <v>-2000</v>
      </c>
      <c r="E28" s="47">
        <v>-2000</v>
      </c>
      <c r="F28" s="47">
        <v>-2000</v>
      </c>
    </row>
    <row r="29" spans="1:6">
      <c r="A29" s="25">
        <v>23</v>
      </c>
      <c r="B29" s="46" t="s">
        <v>395</v>
      </c>
      <c r="C29" s="47">
        <v>-2700</v>
      </c>
      <c r="D29" s="47">
        <v>-2700</v>
      </c>
      <c r="E29" s="47">
        <v>-2700</v>
      </c>
      <c r="F29" s="47">
        <v>-2700</v>
      </c>
    </row>
    <row r="30" spans="1:6">
      <c r="A30" s="25">
        <v>24</v>
      </c>
      <c r="B30" s="46" t="s">
        <v>396</v>
      </c>
      <c r="C30" s="47">
        <v>-1000</v>
      </c>
      <c r="D30" s="47">
        <v>-1000</v>
      </c>
      <c r="E30" s="47">
        <v>-1000</v>
      </c>
      <c r="F30" s="47">
        <v>-1000</v>
      </c>
    </row>
    <row r="31" spans="1:6">
      <c r="A31" s="25">
        <v>25</v>
      </c>
      <c r="B31" s="46" t="s">
        <v>397</v>
      </c>
      <c r="C31" s="47">
        <v>-1000</v>
      </c>
      <c r="D31" s="47">
        <v>-1000</v>
      </c>
      <c r="E31" s="47">
        <v>-1000</v>
      </c>
      <c r="F31" s="47">
        <v>-1000</v>
      </c>
    </row>
    <row r="32" spans="1:6">
      <c r="A32" s="25">
        <v>26</v>
      </c>
      <c r="B32" s="46" t="s">
        <v>398</v>
      </c>
      <c r="C32" s="47">
        <v>-3000</v>
      </c>
      <c r="D32" s="47">
        <v>-3000</v>
      </c>
      <c r="E32" s="47">
        <v>-3000</v>
      </c>
      <c r="F32" s="47">
        <v>-3000</v>
      </c>
    </row>
    <row r="33" spans="1:6">
      <c r="A33" s="25">
        <v>27</v>
      </c>
      <c r="B33" s="46" t="s">
        <v>399</v>
      </c>
      <c r="C33" s="47">
        <f>-33200-600+1000+30000-2000-600-600-4000-3000+2000-950+3000-8000-1400-2400-1840</f>
        <v>-22590</v>
      </c>
      <c r="D33" s="47">
        <f>-53250-600-1000-2000-1250-650-2000-1900+3000-8000-1400-3400</f>
        <v>-72450</v>
      </c>
      <c r="E33" s="47">
        <f>-46740-600+1000-2000-1250-650-4000-3000+3000-1900+3000-8000-1400-3400</f>
        <v>-65940</v>
      </c>
      <c r="F33" s="47">
        <f>-46740-600+1000-2000-1250-650-4000-3000+3000-1900+3000-8000-1400-3400-24674</f>
        <v>-90614</v>
      </c>
    </row>
    <row r="34" spans="1:6">
      <c r="A34" s="107"/>
      <c r="B34" s="108" t="s">
        <v>400</v>
      </c>
      <c r="C34" s="109">
        <f>SUM(C11:C33)</f>
        <v>-59540</v>
      </c>
      <c r="D34" s="109">
        <f>SUM(D11:D33)</f>
        <v>-118450</v>
      </c>
      <c r="E34" s="109">
        <f>SUM(E11:E33)</f>
        <v>-120190</v>
      </c>
      <c r="F34" s="109">
        <f>SUM(F11:F33)</f>
        <v>-144864</v>
      </c>
    </row>
    <row r="35" spans="1:6" ht="15.75" thickBot="1">
      <c r="A35" s="107"/>
      <c r="B35" s="111" t="s">
        <v>401</v>
      </c>
      <c r="C35" s="112">
        <f>C10+C34</f>
        <v>-39410</v>
      </c>
      <c r="D35" s="112">
        <f>D10+D34</f>
        <v>-89110</v>
      </c>
      <c r="E35" s="112">
        <f>E10+E34</f>
        <v>-87800</v>
      </c>
      <c r="F35" s="112">
        <f>F10+F34</f>
        <v>-59012</v>
      </c>
    </row>
    <row r="36" spans="1:6" ht="15.75" thickTop="1"/>
    <row r="38" spans="1:6" ht="15.75" thickBot="1">
      <c r="B38" t="s">
        <v>403</v>
      </c>
    </row>
    <row r="39" spans="1:6">
      <c r="A39" s="25"/>
      <c r="B39" s="157" t="s">
        <v>371</v>
      </c>
      <c r="C39" s="159" t="s">
        <v>1</v>
      </c>
      <c r="D39" s="159" t="s">
        <v>2</v>
      </c>
      <c r="E39" s="159" t="s">
        <v>3</v>
      </c>
      <c r="F39" s="161" t="s">
        <v>243</v>
      </c>
    </row>
    <row r="40" spans="1:6" ht="15.75" thickBot="1">
      <c r="A40" s="25"/>
      <c r="B40" s="158"/>
      <c r="C40" s="160"/>
      <c r="D40" s="160"/>
      <c r="E40" s="160"/>
      <c r="F40" s="162"/>
    </row>
    <row r="41" spans="1:6">
      <c r="A41" s="25">
        <v>1</v>
      </c>
      <c r="B41" s="46" t="s">
        <v>404</v>
      </c>
      <c r="C41" s="47">
        <v>50</v>
      </c>
      <c r="D41" s="47">
        <v>50</v>
      </c>
      <c r="E41" s="47">
        <v>50</v>
      </c>
      <c r="F41" s="47">
        <v>50</v>
      </c>
    </row>
    <row r="42" spans="1:6">
      <c r="A42" s="25">
        <v>2</v>
      </c>
      <c r="B42" s="46" t="s">
        <v>405</v>
      </c>
      <c r="C42" s="47">
        <v>0</v>
      </c>
      <c r="D42" s="47">
        <v>80</v>
      </c>
      <c r="E42" s="47">
        <v>80</v>
      </c>
      <c r="F42" s="47">
        <v>80</v>
      </c>
    </row>
    <row r="43" spans="1:6">
      <c r="A43" s="107"/>
      <c r="B43" s="108" t="s">
        <v>377</v>
      </c>
      <c r="C43" s="109">
        <f>SUM(C41:C42)</f>
        <v>50</v>
      </c>
      <c r="D43" s="109">
        <f t="shared" ref="D43:F43" si="1">SUM(D41:D42)</f>
        <v>130</v>
      </c>
      <c r="E43" s="109">
        <f t="shared" si="1"/>
        <v>130</v>
      </c>
      <c r="F43" s="109">
        <f t="shared" si="1"/>
        <v>130</v>
      </c>
    </row>
    <row r="44" spans="1:6">
      <c r="A44" s="25">
        <v>3</v>
      </c>
      <c r="B44" s="46" t="s">
        <v>406</v>
      </c>
      <c r="C44" s="47">
        <v>-2000</v>
      </c>
      <c r="D44" s="47">
        <v>-2000</v>
      </c>
      <c r="E44" s="47">
        <v>-2000</v>
      </c>
      <c r="F44" s="47">
        <v>-2000</v>
      </c>
    </row>
    <row r="45" spans="1:6">
      <c r="A45" s="25">
        <v>4</v>
      </c>
      <c r="B45" s="46" t="s">
        <v>407</v>
      </c>
      <c r="C45" s="47">
        <v>0</v>
      </c>
      <c r="D45" s="47">
        <v>0</v>
      </c>
      <c r="E45" s="47">
        <v>0</v>
      </c>
      <c r="F45" s="47">
        <v>-2955</v>
      </c>
    </row>
    <row r="46" spans="1:6">
      <c r="A46" s="107"/>
      <c r="B46" s="108" t="s">
        <v>400</v>
      </c>
      <c r="C46" s="109">
        <f>SUM(C44:C45)</f>
        <v>-2000</v>
      </c>
      <c r="D46" s="109">
        <f t="shared" ref="D46:F46" si="2">SUM(D44:D45)</f>
        <v>-2000</v>
      </c>
      <c r="E46" s="109">
        <f t="shared" si="2"/>
        <v>-2000</v>
      </c>
      <c r="F46" s="109">
        <f t="shared" si="2"/>
        <v>-4955</v>
      </c>
    </row>
    <row r="47" spans="1:6" ht="15.75" thickBot="1">
      <c r="A47" s="107"/>
      <c r="B47" s="111" t="s">
        <v>401</v>
      </c>
      <c r="C47" s="112">
        <f>SUM(C46+C43)</f>
        <v>-1950</v>
      </c>
      <c r="D47" s="112">
        <f t="shared" ref="D47:F47" si="3">SUM(D46+D43)</f>
        <v>-1870</v>
      </c>
      <c r="E47" s="112">
        <f t="shared" si="3"/>
        <v>-1870</v>
      </c>
      <c r="F47" s="112">
        <f t="shared" si="3"/>
        <v>-4825</v>
      </c>
    </row>
    <row r="48" spans="1:6" ht="15.75" thickTop="1"/>
    <row r="50" spans="1:6" ht="15.75" thickBot="1">
      <c r="B50" t="s">
        <v>408</v>
      </c>
    </row>
    <row r="51" spans="1:6">
      <c r="A51" s="25"/>
      <c r="B51" s="157" t="s">
        <v>371</v>
      </c>
      <c r="C51" s="159" t="s">
        <v>1</v>
      </c>
      <c r="D51" s="159" t="s">
        <v>2</v>
      </c>
      <c r="E51" s="159" t="s">
        <v>3</v>
      </c>
      <c r="F51" s="161" t="s">
        <v>243</v>
      </c>
    </row>
    <row r="52" spans="1:6" ht="15.75" thickBot="1">
      <c r="A52" s="25"/>
      <c r="B52" s="158"/>
      <c r="C52" s="160"/>
      <c r="D52" s="160"/>
      <c r="E52" s="160"/>
      <c r="F52" s="162"/>
    </row>
    <row r="53" spans="1:6">
      <c r="A53" s="25">
        <v>1</v>
      </c>
      <c r="B53" s="46" t="s">
        <v>409</v>
      </c>
      <c r="C53" s="47">
        <v>0</v>
      </c>
      <c r="D53" s="47">
        <v>0</v>
      </c>
      <c r="E53" s="47">
        <v>620</v>
      </c>
      <c r="F53" s="47">
        <v>9064</v>
      </c>
    </row>
    <row r="54" spans="1:6">
      <c r="A54" s="107"/>
      <c r="B54" s="108" t="s">
        <v>410</v>
      </c>
      <c r="C54" s="109">
        <f>SUM(C53:C53)</f>
        <v>0</v>
      </c>
      <c r="D54" s="109">
        <f>SUM(D53:D53)</f>
        <v>0</v>
      </c>
      <c r="E54" s="109">
        <f>SUM(E53:E53)</f>
        <v>620</v>
      </c>
      <c r="F54" s="109">
        <f>SUM(F53:F53)</f>
        <v>9064</v>
      </c>
    </row>
    <row r="55" spans="1:6">
      <c r="A55" s="25">
        <v>2</v>
      </c>
      <c r="B55" s="46" t="s">
        <v>407</v>
      </c>
      <c r="C55" s="47">
        <v>0</v>
      </c>
      <c r="D55" s="47">
        <v>0</v>
      </c>
      <c r="E55" s="47">
        <v>0</v>
      </c>
      <c r="F55" s="47">
        <v>-3608</v>
      </c>
    </row>
    <row r="56" spans="1:6">
      <c r="A56" s="107"/>
      <c r="B56" s="108" t="s">
        <v>400</v>
      </c>
      <c r="C56" s="109">
        <f>C55</f>
        <v>0</v>
      </c>
      <c r="D56" s="109">
        <f t="shared" ref="D56:F56" si="4">D55</f>
        <v>0</v>
      </c>
      <c r="E56" s="109">
        <f t="shared" si="4"/>
        <v>0</v>
      </c>
      <c r="F56" s="109">
        <f t="shared" si="4"/>
        <v>-3608</v>
      </c>
    </row>
    <row r="57" spans="1:6" ht="15.75" thickBot="1">
      <c r="A57" s="107"/>
      <c r="B57" s="111" t="s">
        <v>401</v>
      </c>
      <c r="C57" s="112">
        <f>C56+C54</f>
        <v>0</v>
      </c>
      <c r="D57" s="112">
        <f t="shared" ref="D57:F57" si="5">D56+D54</f>
        <v>0</v>
      </c>
      <c r="E57" s="112">
        <f t="shared" si="5"/>
        <v>620</v>
      </c>
      <c r="F57" s="112">
        <f t="shared" si="5"/>
        <v>5456</v>
      </c>
    </row>
    <row r="58" spans="1:6" ht="15.75" thickTop="1">
      <c r="A58" s="113"/>
      <c r="B58" s="127"/>
      <c r="C58" s="128"/>
      <c r="D58" s="128"/>
      <c r="E58" s="128"/>
      <c r="F58" s="128"/>
    </row>
    <row r="60" spans="1:6" ht="15.75" thickBot="1">
      <c r="B60" s="127" t="s">
        <v>0</v>
      </c>
    </row>
    <row r="61" spans="1:6">
      <c r="A61" s="46"/>
      <c r="B61" s="157" t="s">
        <v>371</v>
      </c>
      <c r="C61" s="159" t="s">
        <v>1</v>
      </c>
      <c r="D61" s="159" t="s">
        <v>2</v>
      </c>
      <c r="E61" s="159" t="s">
        <v>3</v>
      </c>
      <c r="F61" s="159" t="s">
        <v>243</v>
      </c>
    </row>
    <row r="62" spans="1:6" ht="15.75" thickBot="1">
      <c r="A62" s="46"/>
      <c r="B62" s="158"/>
      <c r="C62" s="160"/>
      <c r="D62" s="160"/>
      <c r="E62" s="160"/>
      <c r="F62" s="160"/>
    </row>
    <row r="63" spans="1:6">
      <c r="A63" s="114">
        <v>1</v>
      </c>
      <c r="B63" s="115" t="s">
        <v>411</v>
      </c>
      <c r="C63" s="116">
        <v>2170</v>
      </c>
      <c r="D63" s="116">
        <v>2185</v>
      </c>
      <c r="E63" s="116">
        <v>2350</v>
      </c>
      <c r="F63" s="116">
        <v>2390</v>
      </c>
    </row>
    <row r="64" spans="1:6">
      <c r="A64" s="114">
        <v>2</v>
      </c>
      <c r="B64" s="115" t="s">
        <v>262</v>
      </c>
      <c r="C64" s="116">
        <v>500</v>
      </c>
      <c r="D64" s="116">
        <v>500</v>
      </c>
      <c r="E64" s="116">
        <v>500</v>
      </c>
      <c r="F64" s="116">
        <v>500</v>
      </c>
    </row>
    <row r="65" spans="1:6">
      <c r="A65" s="114"/>
      <c r="B65" s="117" t="s">
        <v>377</v>
      </c>
      <c r="C65" s="118">
        <f>SUM(C63:C64)</f>
        <v>2670</v>
      </c>
      <c r="D65" s="118">
        <f t="shared" ref="D65:F65" si="6">SUM(D63:D64)</f>
        <v>2685</v>
      </c>
      <c r="E65" s="118">
        <f t="shared" si="6"/>
        <v>2850</v>
      </c>
      <c r="F65" s="118">
        <f t="shared" si="6"/>
        <v>2890</v>
      </c>
    </row>
    <row r="66" spans="1:6">
      <c r="A66" s="114">
        <v>3</v>
      </c>
      <c r="B66" s="115" t="s">
        <v>412</v>
      </c>
      <c r="C66" s="116">
        <v>0</v>
      </c>
      <c r="D66" s="116">
        <v>0</v>
      </c>
      <c r="E66" s="116">
        <v>0</v>
      </c>
      <c r="F66" s="116">
        <v>-2970</v>
      </c>
    </row>
    <row r="67" spans="1:6">
      <c r="A67" s="114">
        <v>4</v>
      </c>
      <c r="B67" s="115" t="s">
        <v>413</v>
      </c>
      <c r="C67" s="116">
        <v>-2000</v>
      </c>
      <c r="D67" s="116">
        <v>0</v>
      </c>
      <c r="E67" s="116">
        <v>0</v>
      </c>
      <c r="F67" s="116">
        <v>0</v>
      </c>
    </row>
    <row r="68" spans="1:6">
      <c r="A68" s="114"/>
      <c r="B68" s="117" t="s">
        <v>414</v>
      </c>
      <c r="C68" s="118">
        <f>SUM(C66:C67)</f>
        <v>-2000</v>
      </c>
      <c r="D68" s="118">
        <f t="shared" ref="D68:F68" si="7">SUM(D66:D67)</f>
        <v>0</v>
      </c>
      <c r="E68" s="118">
        <f t="shared" si="7"/>
        <v>0</v>
      </c>
      <c r="F68" s="118">
        <f t="shared" si="7"/>
        <v>-2970</v>
      </c>
    </row>
    <row r="69" spans="1:6">
      <c r="A69" s="114"/>
      <c r="B69" s="119" t="s">
        <v>401</v>
      </c>
      <c r="C69" s="120">
        <f>C65+C68</f>
        <v>670</v>
      </c>
      <c r="D69" s="120">
        <f>D65+D68</f>
        <v>2685</v>
      </c>
      <c r="E69" s="120">
        <f>E65+E68</f>
        <v>2850</v>
      </c>
      <c r="F69" s="120">
        <f>F65+F68</f>
        <v>-80</v>
      </c>
    </row>
    <row r="70" spans="1:6">
      <c r="A70" s="114"/>
      <c r="B70" s="129"/>
      <c r="C70" s="130"/>
      <c r="D70" s="130"/>
      <c r="E70" s="130"/>
      <c r="F70" s="130"/>
    </row>
    <row r="72" spans="1:6" ht="15.75" thickBot="1">
      <c r="B72" t="s">
        <v>6</v>
      </c>
    </row>
    <row r="73" spans="1:6">
      <c r="A73" s="46"/>
      <c r="B73" s="157" t="s">
        <v>371</v>
      </c>
      <c r="C73" s="159" t="s">
        <v>1</v>
      </c>
      <c r="D73" s="159" t="s">
        <v>2</v>
      </c>
      <c r="E73" s="159" t="s">
        <v>3</v>
      </c>
      <c r="F73" s="161" t="s">
        <v>243</v>
      </c>
    </row>
    <row r="74" spans="1:6" ht="15.75" thickBot="1">
      <c r="A74" s="46"/>
      <c r="B74" s="158"/>
      <c r="C74" s="160"/>
      <c r="D74" s="160"/>
      <c r="E74" s="160"/>
      <c r="F74" s="162"/>
    </row>
    <row r="75" spans="1:6">
      <c r="A75" s="114">
        <v>1</v>
      </c>
      <c r="B75" s="115"/>
      <c r="C75" s="116">
        <v>0</v>
      </c>
      <c r="D75" s="116">
        <v>0</v>
      </c>
      <c r="E75" s="116">
        <v>0</v>
      </c>
      <c r="F75" s="116">
        <v>0</v>
      </c>
    </row>
    <row r="76" spans="1:6">
      <c r="A76" s="114"/>
      <c r="B76" s="117" t="s">
        <v>377</v>
      </c>
      <c r="C76" s="118">
        <f>SUM(C75)</f>
        <v>0</v>
      </c>
      <c r="D76" s="118">
        <f t="shared" ref="D76:F76" si="8">SUM(D75)</f>
        <v>0</v>
      </c>
      <c r="E76" s="118">
        <f t="shared" si="8"/>
        <v>0</v>
      </c>
      <c r="F76" s="118">
        <f t="shared" si="8"/>
        <v>0</v>
      </c>
    </row>
    <row r="77" spans="1:6">
      <c r="A77" s="114">
        <v>2</v>
      </c>
      <c r="B77" s="115" t="s">
        <v>412</v>
      </c>
      <c r="C77" s="116">
        <v>0</v>
      </c>
      <c r="D77" s="116">
        <v>0</v>
      </c>
      <c r="E77" s="116">
        <v>0</v>
      </c>
      <c r="F77" s="116">
        <v>-631</v>
      </c>
    </row>
    <row r="78" spans="1:6">
      <c r="A78" s="114">
        <v>3</v>
      </c>
      <c r="B78" s="115" t="s">
        <v>415</v>
      </c>
      <c r="C78" s="116">
        <v>-1360.9</v>
      </c>
      <c r="D78" s="116">
        <v>-1634.9</v>
      </c>
      <c r="E78" s="116">
        <v>-1774.9</v>
      </c>
      <c r="F78" s="116">
        <v>-1774.9</v>
      </c>
    </row>
    <row r="79" spans="1:6">
      <c r="A79" s="114"/>
      <c r="B79" s="117" t="s">
        <v>414</v>
      </c>
      <c r="C79" s="118">
        <f>SUM(C77:C78)</f>
        <v>-1360.9</v>
      </c>
      <c r="D79" s="118">
        <f t="shared" ref="D79:F79" si="9">SUM(D77:D78)</f>
        <v>-1634.9</v>
      </c>
      <c r="E79" s="118">
        <f t="shared" si="9"/>
        <v>-1774.9</v>
      </c>
      <c r="F79" s="118">
        <f t="shared" si="9"/>
        <v>-2405.9</v>
      </c>
    </row>
    <row r="80" spans="1:6">
      <c r="A80" s="114"/>
      <c r="B80" s="119" t="s">
        <v>401</v>
      </c>
      <c r="C80" s="120">
        <f>C76+C79</f>
        <v>-1360.9</v>
      </c>
      <c r="D80" s="120">
        <f>D76+D79</f>
        <v>-1634.9</v>
      </c>
      <c r="E80" s="120">
        <f>E76+E79</f>
        <v>-1774.9</v>
      </c>
      <c r="F80" s="120">
        <f>F76+F79</f>
        <v>-2405.9</v>
      </c>
    </row>
    <row r="81" spans="1:6">
      <c r="A81" s="114"/>
      <c r="B81" s="129"/>
      <c r="C81" s="130"/>
      <c r="D81" s="130"/>
      <c r="E81" s="130"/>
      <c r="F81" s="130"/>
    </row>
    <row r="83" spans="1:6" ht="15.75" thickBot="1">
      <c r="B83" t="s">
        <v>5</v>
      </c>
    </row>
    <row r="84" spans="1:6">
      <c r="A84" s="46"/>
      <c r="B84" s="157" t="s">
        <v>371</v>
      </c>
      <c r="C84" s="159" t="s">
        <v>1</v>
      </c>
      <c r="D84" s="159" t="s">
        <v>2</v>
      </c>
      <c r="E84" s="159" t="s">
        <v>3</v>
      </c>
      <c r="F84" s="161" t="s">
        <v>243</v>
      </c>
    </row>
    <row r="85" spans="1:6" ht="15.75" thickBot="1">
      <c r="A85" s="46"/>
      <c r="B85" s="158"/>
      <c r="C85" s="160"/>
      <c r="D85" s="160"/>
      <c r="E85" s="160"/>
      <c r="F85" s="162"/>
    </row>
    <row r="86" spans="1:6">
      <c r="A86" s="114">
        <v>1</v>
      </c>
      <c r="B86" s="121" t="s">
        <v>416</v>
      </c>
      <c r="C86" s="122">
        <v>1682</v>
      </c>
      <c r="D86" s="122">
        <v>1682</v>
      </c>
      <c r="E86" s="122">
        <v>1682</v>
      </c>
      <c r="F86" s="122">
        <v>1682</v>
      </c>
    </row>
    <row r="87" spans="1:6">
      <c r="A87" s="114"/>
      <c r="B87" s="123" t="s">
        <v>377</v>
      </c>
      <c r="C87" s="124">
        <f>SUM(C86)</f>
        <v>1682</v>
      </c>
      <c r="D87" s="124">
        <f t="shared" ref="D87:F87" si="10">SUM(D86)</f>
        <v>1682</v>
      </c>
      <c r="E87" s="124">
        <f t="shared" si="10"/>
        <v>1682</v>
      </c>
      <c r="F87" s="124">
        <f t="shared" si="10"/>
        <v>1682</v>
      </c>
    </row>
    <row r="88" spans="1:6">
      <c r="A88" s="114">
        <v>2</v>
      </c>
      <c r="B88" s="121" t="s">
        <v>412</v>
      </c>
      <c r="C88" s="122">
        <v>0</v>
      </c>
      <c r="D88" s="122">
        <v>0</v>
      </c>
      <c r="E88" s="122">
        <v>0</v>
      </c>
      <c r="F88" s="122">
        <v>-710</v>
      </c>
    </row>
    <row r="89" spans="1:6">
      <c r="A89" s="114">
        <v>3</v>
      </c>
      <c r="B89" s="121" t="s">
        <v>415</v>
      </c>
      <c r="C89" s="122">
        <v>0</v>
      </c>
      <c r="D89" s="122">
        <v>-350.5</v>
      </c>
      <c r="E89" s="122">
        <v>-462.5</v>
      </c>
      <c r="F89" s="122">
        <v>-462.5</v>
      </c>
    </row>
    <row r="90" spans="1:6">
      <c r="A90" s="114"/>
      <c r="B90" s="123" t="s">
        <v>414</v>
      </c>
      <c r="C90" s="124">
        <f>SUM(C88:C89)</f>
        <v>0</v>
      </c>
      <c r="D90" s="124">
        <f t="shared" ref="D90:F90" si="11">SUM(D88:D89)</f>
        <v>-350.5</v>
      </c>
      <c r="E90" s="124">
        <f t="shared" si="11"/>
        <v>-462.5</v>
      </c>
      <c r="F90" s="124">
        <f t="shared" si="11"/>
        <v>-1172.5</v>
      </c>
    </row>
    <row r="91" spans="1:6">
      <c r="A91" s="114"/>
      <c r="B91" s="125" t="s">
        <v>401</v>
      </c>
      <c r="C91" s="126">
        <f>C87+C90</f>
        <v>1682</v>
      </c>
      <c r="D91" s="126">
        <f>D87+D90</f>
        <v>1331.5</v>
      </c>
      <c r="E91" s="126">
        <f>E87+E90</f>
        <v>1219.5</v>
      </c>
      <c r="F91" s="126">
        <f>F87+F90</f>
        <v>509.5</v>
      </c>
    </row>
    <row r="94" spans="1:6">
      <c r="B94" t="s">
        <v>417</v>
      </c>
    </row>
    <row r="95" spans="1:6" ht="30">
      <c r="A95" s="131"/>
      <c r="B95" s="132" t="s">
        <v>371</v>
      </c>
      <c r="C95" s="133" t="s">
        <v>1</v>
      </c>
      <c r="D95" s="133" t="s">
        <v>2</v>
      </c>
      <c r="E95" s="133" t="s">
        <v>3</v>
      </c>
      <c r="F95" s="133" t="s">
        <v>243</v>
      </c>
    </row>
    <row r="96" spans="1:6">
      <c r="A96" s="131">
        <v>1</v>
      </c>
      <c r="B96" s="134" t="s">
        <v>418</v>
      </c>
      <c r="C96" s="135">
        <v>0</v>
      </c>
      <c r="D96" s="135">
        <v>0</v>
      </c>
      <c r="E96" s="135">
        <v>0</v>
      </c>
      <c r="F96" s="135">
        <v>-800</v>
      </c>
    </row>
    <row r="97" spans="1:6">
      <c r="A97" s="136"/>
      <c r="B97" s="137" t="s">
        <v>410</v>
      </c>
      <c r="C97" s="138">
        <v>0</v>
      </c>
      <c r="D97" s="138">
        <v>0</v>
      </c>
      <c r="E97" s="138">
        <v>0</v>
      </c>
      <c r="F97" s="138">
        <v>-800</v>
      </c>
    </row>
    <row r="98" spans="1:6">
      <c r="A98" s="136">
        <v>2</v>
      </c>
      <c r="B98" s="139" t="s">
        <v>419</v>
      </c>
      <c r="C98" s="140">
        <v>0</v>
      </c>
      <c r="D98" s="140">
        <v>-10721</v>
      </c>
      <c r="E98" s="140">
        <v>-10721</v>
      </c>
      <c r="F98" s="140">
        <v>-10721</v>
      </c>
    </row>
    <row r="99" spans="1:6">
      <c r="A99" s="136">
        <v>3</v>
      </c>
      <c r="B99" s="141" t="s">
        <v>420</v>
      </c>
      <c r="C99" s="140">
        <v>0</v>
      </c>
      <c r="D99" s="140">
        <v>0</v>
      </c>
      <c r="E99" s="140">
        <v>0</v>
      </c>
      <c r="F99" s="140">
        <v>0</v>
      </c>
    </row>
    <row r="100" spans="1:6">
      <c r="A100" s="136">
        <v>3</v>
      </c>
      <c r="B100" s="139" t="s">
        <v>421</v>
      </c>
      <c r="C100" s="140">
        <v>-2000</v>
      </c>
      <c r="D100" s="140">
        <v>-2000</v>
      </c>
      <c r="E100" s="140">
        <v>-2000</v>
      </c>
      <c r="F100" s="140">
        <v>-2000</v>
      </c>
    </row>
    <row r="101" spans="1:6">
      <c r="A101" s="136">
        <v>4</v>
      </c>
      <c r="B101" s="139" t="s">
        <v>422</v>
      </c>
      <c r="C101" s="135">
        <v>-7000</v>
      </c>
      <c r="D101" s="135">
        <v>-9000</v>
      </c>
      <c r="E101" s="135">
        <v>-9000</v>
      </c>
      <c r="F101" s="135">
        <v>-9000</v>
      </c>
    </row>
    <row r="102" spans="1:6">
      <c r="A102" s="142">
        <v>5</v>
      </c>
      <c r="B102" s="143" t="s">
        <v>423</v>
      </c>
      <c r="C102" s="135">
        <v>-1891</v>
      </c>
      <c r="D102" s="135">
        <v>-1891</v>
      </c>
      <c r="E102" s="135">
        <v>-1891</v>
      </c>
      <c r="F102" s="135">
        <v>-1891</v>
      </c>
    </row>
    <row r="103" spans="1:6">
      <c r="A103" s="136">
        <v>6</v>
      </c>
      <c r="B103" s="143" t="s">
        <v>424</v>
      </c>
      <c r="C103" s="135">
        <v>-480</v>
      </c>
      <c r="D103" s="135">
        <v>-1200</v>
      </c>
      <c r="E103" s="135">
        <v>-1200</v>
      </c>
      <c r="F103" s="135">
        <v>-1200</v>
      </c>
    </row>
    <row r="104" spans="1:6">
      <c r="A104" s="136">
        <v>7</v>
      </c>
      <c r="B104" s="143" t="s">
        <v>425</v>
      </c>
      <c r="C104" s="135">
        <v>-1552</v>
      </c>
      <c r="D104" s="135">
        <v>-3880</v>
      </c>
      <c r="E104" s="135">
        <v>-3880</v>
      </c>
      <c r="F104" s="135">
        <v>-3880</v>
      </c>
    </row>
    <row r="105" spans="1:6">
      <c r="A105" s="136">
        <v>8</v>
      </c>
      <c r="B105" s="143" t="s">
        <v>426</v>
      </c>
      <c r="C105" s="135">
        <v>-520</v>
      </c>
      <c r="D105" s="135">
        <v>-1300</v>
      </c>
      <c r="E105" s="135">
        <v>-1300</v>
      </c>
      <c r="F105" s="135">
        <v>-1300</v>
      </c>
    </row>
    <row r="106" spans="1:6">
      <c r="A106" s="136">
        <v>9</v>
      </c>
      <c r="B106" s="143" t="s">
        <v>427</v>
      </c>
      <c r="C106" s="135">
        <v>-300</v>
      </c>
      <c r="D106" s="135">
        <v>-300</v>
      </c>
      <c r="E106" s="135">
        <v>-300</v>
      </c>
      <c r="F106" s="135">
        <v>-650</v>
      </c>
    </row>
    <row r="107" spans="1:6">
      <c r="A107" s="136">
        <v>10</v>
      </c>
      <c r="B107" s="143" t="s">
        <v>428</v>
      </c>
      <c r="C107" s="135">
        <v>-300</v>
      </c>
      <c r="D107" s="135">
        <v>0</v>
      </c>
      <c r="E107" s="135">
        <v>0</v>
      </c>
      <c r="F107" s="135">
        <v>0</v>
      </c>
    </row>
    <row r="108" spans="1:6">
      <c r="A108" s="136">
        <v>11</v>
      </c>
      <c r="B108" s="143" t="s">
        <v>429</v>
      </c>
      <c r="C108" s="135">
        <v>-250</v>
      </c>
      <c r="D108" s="135">
        <v>0</v>
      </c>
      <c r="E108" s="135">
        <v>0</v>
      </c>
      <c r="F108" s="135">
        <v>0</v>
      </c>
    </row>
    <row r="109" spans="1:6">
      <c r="A109" s="136">
        <v>12</v>
      </c>
      <c r="B109" s="143" t="s">
        <v>430</v>
      </c>
      <c r="C109" s="135">
        <v>-125</v>
      </c>
      <c r="D109" s="135">
        <v>0</v>
      </c>
      <c r="E109" s="135">
        <v>0</v>
      </c>
      <c r="F109" s="135">
        <v>0</v>
      </c>
    </row>
    <row r="110" spans="1:6">
      <c r="A110" s="136">
        <v>13</v>
      </c>
      <c r="B110" s="143" t="s">
        <v>431</v>
      </c>
      <c r="C110" s="135">
        <v>-50</v>
      </c>
      <c r="D110" s="135">
        <v>0</v>
      </c>
      <c r="E110" s="135">
        <v>0</v>
      </c>
      <c r="F110" s="135">
        <v>0</v>
      </c>
    </row>
    <row r="111" spans="1:6">
      <c r="A111" s="136">
        <v>14</v>
      </c>
      <c r="B111" s="143" t="s">
        <v>432</v>
      </c>
      <c r="C111" s="135">
        <v>-400</v>
      </c>
      <c r="D111" s="135">
        <v>-400</v>
      </c>
      <c r="E111" s="135">
        <v>-400</v>
      </c>
      <c r="F111" s="135">
        <v>-400</v>
      </c>
    </row>
    <row r="112" spans="1:6">
      <c r="A112" s="136">
        <v>15</v>
      </c>
      <c r="B112" s="143" t="s">
        <v>433</v>
      </c>
      <c r="C112" s="135">
        <v>-50</v>
      </c>
      <c r="D112" s="135">
        <v>-50</v>
      </c>
      <c r="E112" s="135">
        <v>-50</v>
      </c>
      <c r="F112" s="135">
        <v>-50</v>
      </c>
    </row>
    <row r="113" spans="1:6">
      <c r="A113" s="136">
        <v>16</v>
      </c>
      <c r="B113" s="143" t="s">
        <v>434</v>
      </c>
      <c r="C113" s="135">
        <v>-400</v>
      </c>
      <c r="D113" s="135">
        <v>-400</v>
      </c>
      <c r="E113" s="135">
        <v>-400</v>
      </c>
      <c r="F113" s="135">
        <v>-400</v>
      </c>
    </row>
    <row r="114" spans="1:6">
      <c r="A114" s="136">
        <v>17</v>
      </c>
      <c r="B114" s="143" t="s">
        <v>435</v>
      </c>
      <c r="C114" s="135">
        <v>-100</v>
      </c>
      <c r="D114" s="135">
        <v>-100</v>
      </c>
      <c r="E114" s="135">
        <v>-100</v>
      </c>
      <c r="F114" s="135">
        <v>-100</v>
      </c>
    </row>
    <row r="115" spans="1:6">
      <c r="A115" s="136">
        <v>18</v>
      </c>
      <c r="B115" s="143" t="s">
        <v>436</v>
      </c>
      <c r="C115" s="135">
        <v>-33560</v>
      </c>
      <c r="D115" s="135">
        <v>-80565</v>
      </c>
      <c r="E115" s="135">
        <v>-90957</v>
      </c>
      <c r="F115" s="135">
        <v>-125901</v>
      </c>
    </row>
    <row r="116" spans="1:6">
      <c r="A116" s="131"/>
      <c r="B116" s="144" t="s">
        <v>437</v>
      </c>
      <c r="C116" s="145">
        <v>-48978</v>
      </c>
      <c r="D116" s="145">
        <v>-111807</v>
      </c>
      <c r="E116" s="145">
        <v>-122199</v>
      </c>
      <c r="F116" s="145">
        <v>-157493</v>
      </c>
    </row>
    <row r="117" spans="1:6">
      <c r="A117" s="131"/>
      <c r="B117" s="146" t="s">
        <v>438</v>
      </c>
      <c r="C117" s="147">
        <v>-48978</v>
      </c>
      <c r="D117" s="147">
        <v>-111807</v>
      </c>
      <c r="E117" s="147">
        <v>-122199</v>
      </c>
      <c r="F117" s="147">
        <v>-158293</v>
      </c>
    </row>
  </sheetData>
  <mergeCells count="36">
    <mergeCell ref="B84:B85"/>
    <mergeCell ref="C84:C85"/>
    <mergeCell ref="D84:D85"/>
    <mergeCell ref="E84:E85"/>
    <mergeCell ref="F84:F85"/>
    <mergeCell ref="B73:B74"/>
    <mergeCell ref="C73:C74"/>
    <mergeCell ref="D73:D74"/>
    <mergeCell ref="E73:E74"/>
    <mergeCell ref="F73:F74"/>
    <mergeCell ref="B61:B62"/>
    <mergeCell ref="C61:C62"/>
    <mergeCell ref="D61:D62"/>
    <mergeCell ref="E61:E62"/>
    <mergeCell ref="F61:F62"/>
    <mergeCell ref="B39:B40"/>
    <mergeCell ref="C39:C40"/>
    <mergeCell ref="D39:D40"/>
    <mergeCell ref="E39:E40"/>
    <mergeCell ref="F39:F40"/>
    <mergeCell ref="B51:B52"/>
    <mergeCell ref="C51:C52"/>
    <mergeCell ref="D51:D52"/>
    <mergeCell ref="E51:E52"/>
    <mergeCell ref="F51:F52"/>
    <mergeCell ref="F18:F19"/>
    <mergeCell ref="B3:B4"/>
    <mergeCell ref="C3:C4"/>
    <mergeCell ref="D3:D4"/>
    <mergeCell ref="E3:E4"/>
    <mergeCell ref="F3:F4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Driftsramme tjenesteproduksjon</vt:lpstr>
      <vt:lpstr>Fordeling driftsramme</vt:lpstr>
      <vt:lpstr>Driftsbudsjett endringer</vt:lpstr>
      <vt:lpstr>Investeringsplan 2022-2025</vt:lpstr>
      <vt:lpstr>Sentrale skjemaer</vt:lpstr>
      <vt:lpstr>Spesifiserte behov og rammered.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 Erik Anti</cp:lastModifiedBy>
  <dcterms:created xsi:type="dcterms:W3CDTF">2020-11-04T12:09:37Z</dcterms:created>
  <dcterms:modified xsi:type="dcterms:W3CDTF">2021-11-17T13:38:30Z</dcterms:modified>
</cp:coreProperties>
</file>